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akhrimm\Downloads\"/>
    </mc:Choice>
  </mc:AlternateContent>
  <xr:revisionPtr revIDLastSave="0" documentId="8_{F230560A-36BF-4C24-BA67-C006E54D301E}" xr6:coauthVersionLast="47" xr6:coauthVersionMax="47" xr10:uidLastSave="{00000000-0000-0000-0000-000000000000}"/>
  <bookViews>
    <workbookView xWindow="-108" yWindow="-108" windowWidth="23256" windowHeight="13896" firstSheet="12" activeTab="14" xr2:uid="{91332F6F-2F95-40BE-8FBF-C5368A77B03B}"/>
  </bookViews>
  <sheets>
    <sheet name="Cover" sheetId="1" r:id="rId1"/>
    <sheet name="Table of Content" sheetId="39" r:id="rId2"/>
    <sheet name="Company" sheetId="10" r:id="rId3"/>
    <sheet name="Company - Corporate Details" sheetId="41" r:id="rId4"/>
    <sheet name="Company Accounting Report" sheetId="45" r:id="rId5"/>
    <sheet name="Company General Ledger " sheetId="44" r:id="rId6"/>
    <sheet name="Company Fixed Assets Registry" sheetId="46" r:id="rId7"/>
    <sheet name="Company - Templates" sheetId="31" r:id="rId8"/>
    <sheet name="Company - Unbundled FA" sheetId="35" r:id="rId9"/>
    <sheet name="Company - Unbundled IS" sheetId="19" r:id="rId10"/>
    <sheet name="Company - Additional Info" sheetId="32" r:id="rId11"/>
    <sheet name="Profitability Analysis" sheetId="42" r:id="rId12"/>
    <sheet name="Company - Reconciliation" sheetId="30" r:id="rId13"/>
    <sheet name="Company - Reconciliation of IS" sheetId="27" r:id="rId14"/>
    <sheet name="Company - Reconciliation of FA" sheetId="38" r:id="rId15"/>
  </sheets>
  <externalReferences>
    <externalReference r:id="rId16"/>
    <externalReference r:id="rId17"/>
    <externalReference r:id="rId18"/>
    <externalReference r:id="rId19"/>
  </externalReferences>
  <definedNames>
    <definedName name="\0">#REF!</definedName>
    <definedName name="\66">'[1](2)'!#REF!</definedName>
    <definedName name="\L">#REF!</definedName>
    <definedName name="_118__123Graph_CCHART_2" hidden="1">#REF!</definedName>
    <definedName name="_134__123Graph_XCHART_1" hidden="1">#REF!</definedName>
    <definedName name="_150__123Graph_XCHART_3" hidden="1">#REF!</definedName>
    <definedName name="_16__123Graph_ACHART_1" hidden="1">#REF!</definedName>
    <definedName name="_32__123Graph_ACHART_3" hidden="1">#REF!</definedName>
    <definedName name="_48__123Graph_BCHART_1" hidden="1">#REF!</definedName>
    <definedName name="_77__123Graph_BCHART_2" hidden="1">#REF!</definedName>
    <definedName name="_78__123Graph_BCHART_4" hidden="1">#REF!</definedName>
    <definedName name="_93__123Graph_CCHART_1" hidden="1">#REF!</definedName>
    <definedName name="_L">#REF!</definedName>
    <definedName name="CCODE">#REF!</definedName>
    <definedName name="CHANEL2">#REF!</definedName>
    <definedName name="CNAME2">#REF!</definedName>
    <definedName name="CNAME3">#REF!</definedName>
    <definedName name="CNAME4">#REF!</definedName>
    <definedName name="Consolidated">#REF!</definedName>
    <definedName name="ConstDuration">'[2]Control Panel'!$C$41</definedName>
    <definedName name="ConstructionCost_Gov">'[2]B.3 Asset Selection'!$F$13</definedName>
    <definedName name="Contingency">'[2]B.1 Assumptions'!$C$27</definedName>
    <definedName name="Conversion_Factor">#REF!</definedName>
    <definedName name="CorporateTax">'[2]B.1 Assumptions'!$C$31</definedName>
    <definedName name="COUNTER">#REF!</definedName>
    <definedName name="D">#REF!</definedName>
    <definedName name="D.Category">'[3]B.0.1 Dashboard'!$D$36</definedName>
    <definedName name="D.Energy_Products_Diesel">'[3]B.0.1 Dashboard'!$D$53</definedName>
    <definedName name="D.Energy_Products_EVCharging">'[3]B.0.1 Dashboard'!$D$57</definedName>
    <definedName name="D.Energy_Products_Gasoline91">'[3]B.0.1 Dashboard'!$D$54</definedName>
    <definedName name="D.Energy_Products_Gasoline95">'[3]B.0.1 Dashboard'!$D$55</definedName>
    <definedName name="D.Energy_Products_Kerosene">'[3]B.0.1 Dashboard'!$D$56</definedName>
    <definedName name="D.Fuel_Station_Size_Type">'[3]B.0.1 Dashboard'!$D$44</definedName>
    <definedName name="D.NFB_YN_Acarwash">'[3]B.0.1 Dashboard'!$D$94</definedName>
    <definedName name="D.NFB_YN_Mcarwash">'[3]B.0.1 Dashboard'!$D$93</definedName>
    <definedName name="D.Y_Throughput_Forecast">'[3]B.0.1 Dashboard'!$I$86</definedName>
    <definedName name="DebtRatio">'[2]Control Panel'!$C$45</definedName>
    <definedName name="Disaggregation_Method">'Company - Additional Info'!$E$14:$E$20</definedName>
    <definedName name="EquityRatio">'[2]Control Panel'!$C$44</definedName>
    <definedName name="FCP.0.1">#REF!</definedName>
    <definedName name="FCP.0.10">#REF!</definedName>
    <definedName name="FCP.0.10_2">'[3]B.5.2 FS Profiles (ALL)-Input'!$Z$14</definedName>
    <definedName name="FCP.0.11">#REF!</definedName>
    <definedName name="FCP.0.11_2">'[3]B.5.2 FS Profiles (ALL)-Input'!$AA$14</definedName>
    <definedName name="FCP.0.12">#REF!</definedName>
    <definedName name="FCP.0.12_2">'[3]B.5.2 FS Profiles (ALL)-Input'!$AB$14</definedName>
    <definedName name="FCP.0.13">#REF!</definedName>
    <definedName name="FCP.0.13_2">'[3]B.5.2 FS Profiles (ALL)-Input'!$AC$14</definedName>
    <definedName name="FCP.0.14">#REF!</definedName>
    <definedName name="FCP.0.15">#REF!</definedName>
    <definedName name="FCP.0.16">#REF!</definedName>
    <definedName name="FCP.0.16_2">'[3]B.5.2 FS Profiles (ALL)-Input'!$AF$14</definedName>
    <definedName name="FCP.0.17">#REF!</definedName>
    <definedName name="FCP.0.17_2">'[3]B.5.2 FS Profiles (ALL)-Input'!$AG$14</definedName>
    <definedName name="FCP.0.18">#REF!</definedName>
    <definedName name="FCP.0.18_2">'[3]B.5.2 FS Profiles (ALL)-Input'!$AH$14</definedName>
    <definedName name="FCP.0.19">#REF!</definedName>
    <definedName name="FCP.0.19_2">'[3]B.5.2 FS Profiles (ALL)-Input'!$AI$14</definedName>
    <definedName name="FCP.0.2">#REF!</definedName>
    <definedName name="FCP.0.20">#REF!</definedName>
    <definedName name="FCP.0.21">#REF!</definedName>
    <definedName name="FCP.0.22">#REF!</definedName>
    <definedName name="FCP.0.23">#REF!</definedName>
    <definedName name="FCP.0.23_2">'[3]B.5.2 FS Profiles (ALL)-Input'!$AM$14</definedName>
    <definedName name="FCP.0.24">#REF!</definedName>
    <definedName name="FCP.0.24_2">'[3]B.5.2 FS Profiles (ALL)-Input'!$AN$14</definedName>
    <definedName name="FCP.0.25">#REF!</definedName>
    <definedName name="FCP.0.25_2">'[3]B.5.2 FS Profiles (ALL)-Input'!$AO$14</definedName>
    <definedName name="FCP.0.3">#REF!</definedName>
    <definedName name="FCP.0.4">#REF!</definedName>
    <definedName name="FCP.0.5">#REF!</definedName>
    <definedName name="FCP.0.5_2">'[3]B.5.2 FS Profiles (ALL)-Input'!$U$14</definedName>
    <definedName name="FCP.0.6">#REF!</definedName>
    <definedName name="FCP.0.7">#REF!</definedName>
    <definedName name="FCP.0.7_2">'[3]B.5.2 FS Profiles (ALL)-Input'!$W$14</definedName>
    <definedName name="FCP.0.8">#REF!</definedName>
    <definedName name="FCP.0.9">#REF!</definedName>
    <definedName name="FCP.1">#REF!</definedName>
    <definedName name="FCP.10">#REF!</definedName>
    <definedName name="FCP.11">#REF!</definedName>
    <definedName name="FCP.12">#REF!</definedName>
    <definedName name="FCP.13">#REF!</definedName>
    <definedName name="FCP.14">#REF!</definedName>
    <definedName name="FCP.15">#REF!</definedName>
    <definedName name="FCP.16">#REF!</definedName>
    <definedName name="FCP.17">#REF!</definedName>
    <definedName name="FCP.18">#REF!</definedName>
    <definedName name="FCP.19">#REF!</definedName>
    <definedName name="FCP.2">#REF!</definedName>
    <definedName name="FCP.20">#REF!</definedName>
    <definedName name="FCP.21">#REF!</definedName>
    <definedName name="FCP.22">#REF!</definedName>
    <definedName name="FCP.23">#REF!</definedName>
    <definedName name="FCP.24">#REF!</definedName>
    <definedName name="FCP.25">#REF!</definedName>
    <definedName name="FCP.3">#REF!</definedName>
    <definedName name="FCP.4">#REF!</definedName>
    <definedName name="FCP.5">#REF!</definedName>
    <definedName name="FCP.6">#REF!</definedName>
    <definedName name="FCP.7">#REF!</definedName>
    <definedName name="FCP.8">#REF!</definedName>
    <definedName name="FCP.9">#REF!</definedName>
    <definedName name="FCP.Margin_Diesel_2">'[3]B.5.2 FS Profiles (ALL)-Input'!$BW$5</definedName>
    <definedName name="FCP.Margin_EV_2">'[3]B.5.2 FS Profiles (ALL)-Input'!$BW$9</definedName>
    <definedName name="FCP.Margin_Factor">'[3]B.5.2 FS Profiles (ALL)-Input'!$BX$11</definedName>
    <definedName name="FCP.Margin_Kerosene_2">'[3]B.5.2 FS Profiles (ALL)-Input'!$BW$8</definedName>
    <definedName name="FCP.Margin_PG91_2">'[3]B.5.2 FS Profiles (ALL)-Input'!$BW$6</definedName>
    <definedName name="FCP.Margin_PG95_2">'[3]B.5.2 FS Profiles (ALL)-Input'!$BW$7</definedName>
    <definedName name="FINAL">INDIRECT(ADDRESS(28-1+MATCH('[4]Hauler Optimization Dashboard'!$CP$7, '[4]Assumption list'!$K$4:$K$6, 0), 3))</definedName>
    <definedName name="Floors_Building">'[2]Land &amp; Const Area Calculation'!#REF!</definedName>
    <definedName name="Floors_Villa">'[2]Land &amp; Const Area Calculation'!#REF!</definedName>
    <definedName name="GIVEM1">#REF!</definedName>
    <definedName name="GLAFactor">'[2]B.3 Asset Selection'!$C$15</definedName>
    <definedName name="GovWACC">'[2]B.1 Assumptions'!$C$23</definedName>
    <definedName name="Group">'[3]B.0.1 Dashboard'!#REF!</definedName>
    <definedName name="HurdleRate">'[2]B.1 Assumptions'!$D$23</definedName>
    <definedName name="Inflation">'[2]B.1 Assumptions'!$C$14</definedName>
    <definedName name="Inflation_Rate">'[3]B.2.6 General Assumptions'!$D$35</definedName>
    <definedName name="INPUT_TEST">#REF!</definedName>
    <definedName name="InterestRate">'[2]Control Panel'!$C$46</definedName>
    <definedName name="InvestorType">'[2]Control Panel'!$F$10</definedName>
    <definedName name="InvestWACC">'[2]B.1 Assumptions'!$F$23</definedName>
    <definedName name="LandAdjustment">'[2]B.3 Asset Selection'!$C$13</definedName>
    <definedName name="Landscaping">'[2]B.3 Asset Selection'!$C$14</definedName>
    <definedName name="LoanGracePeriod">'[2]Control Panel'!$C$48</definedName>
    <definedName name="LoanPeriod">'[2]Control Panel'!$C$47</definedName>
    <definedName name="LOO_TEST">#REF!</definedName>
    <definedName name="LOOP">#REF!</definedName>
    <definedName name="menuitem">#REF!</definedName>
    <definedName name="Pr1.21">'[3]B.0.2 FS Profiles'!$D$31</definedName>
    <definedName name="Pr1.22">'[3]B.0.2 FS Profiles'!$D$32</definedName>
    <definedName name="Pr1.23">'[3]B.0.2 FS Profiles'!$D$33</definedName>
    <definedName name="Pr1.24">'[3]B.0.2 FS Profiles'!$D$34</definedName>
    <definedName name="Pr1.25">'[3]B.0.2 FS Profiles'!$D$35</definedName>
    <definedName name="Pr1.26">'[3]B.0.2 FS Profiles'!$D$36</definedName>
    <definedName name="Pr1.27">'[3]B.0.2 FS Profiles'!$D$37</definedName>
    <definedName name="Pr1.28">'[3]B.0.2 FS Profiles'!$D$38</definedName>
    <definedName name="Pr1.29">'[3]B.0.2 FS Profiles'!$D$39</definedName>
    <definedName name="Pr1.30">'[3]B.0.2 FS Profiles'!$D$40</definedName>
    <definedName name="Pr1.31">'[3]B.0.2 FS Profiles'!$D$41</definedName>
    <definedName name="Pr1.32">'[3]B.0.2 FS Profiles'!$D$42</definedName>
    <definedName name="Pr1.33">'[3]B.0.2 FS Profiles'!$D$43</definedName>
    <definedName name="Pr1.34">'[3]B.0.2 FS Profiles'!$D$44</definedName>
    <definedName name="Pr1.35">'[3]B.0.2 FS Profiles'!$D$45</definedName>
    <definedName name="Pr1.36">'[3]B.0.2 FS Profiles'!$D$46</definedName>
    <definedName name="Pr1.37">'[3]B.0.2 FS Profiles'!$D$47</definedName>
    <definedName name="Pr1.38">'[3]B.0.2 FS Profiles'!$D$48</definedName>
    <definedName name="Pr1.40">'[3]B.0.2 FS Profiles'!$D$50</definedName>
    <definedName name="Pr1.41">'[3]B.0.2 FS Profiles'!$D$51</definedName>
    <definedName name="Pr1.42">'[3]B.0.2 FS Profiles'!$D$52</definedName>
    <definedName name="Pr1.43">'[3]B.0.2 FS Profiles'!$D$53</definedName>
    <definedName name="Pr1.45">'[3]B.0.2 FS Profiles'!$D$55</definedName>
    <definedName name="Pr1.46">'[3]B.0.2 FS Profiles'!$D$56</definedName>
    <definedName name="Pr1.47">'[3]B.0.2 FS Profiles'!$D$57</definedName>
    <definedName name="_xlnm.Print_Area" localSheetId="2">Company!$A$1:$I$10</definedName>
    <definedName name="_xlnm.Print_Area" localSheetId="7">'Company - Templates'!$A$1:$I$44</definedName>
    <definedName name="_xlnm.Print_Area" localSheetId="4">'Company Accounting Report'!$A$1:$I$44</definedName>
    <definedName name="_xlnm.Print_Area">#N/A</definedName>
    <definedName name="Product">INDIRECT(ADDRESS(28-1+MATCH('[4]Assumption list'!#REF!, '[4]Assumption list'!$K$4:$K$6, 0), 3))</definedName>
    <definedName name="Products">INDIRECT(ADDRESS(28-1+MATCH('[4]Assumption list'!#REF!, '[4]Assumption list'!$K$4:$K$6, 0), 3))</definedName>
    <definedName name="ProjDelay">'[2]Control Panel'!$C$39</definedName>
    <definedName name="ProjWACC">'[2]B.1 Assumptions'!$E$23</definedName>
    <definedName name="PSPDuration">'[2]Control Panel'!$C$38</definedName>
    <definedName name="Regions">'[3]Z.1 KSA Information &amp; Statics'!$B$3:$B$16</definedName>
    <definedName name="SheetNames">OFFSET('[2]Table of Contents'!$C$1,1,0,COUNTA('[2]Table of Contents'!$C:$C)-1,1)</definedName>
    <definedName name="StartYear">'[2]B.1 Assumptions'!$C$12</definedName>
    <definedName name="STAT">#REF!</definedName>
    <definedName name="STOP">#REF!</definedName>
    <definedName name="TESTONE">#REF!</definedName>
    <definedName name="TotalTax">'[2]B.1 Assumptions'!$C$32</definedName>
    <definedName name="truckchange">INDIRECT(ADDRESS(8-1+MATCH('[4]Hauler Optimization Dashboard'!$CP$7, '[4]Hauler Optimization Dashboard'!$DW$8:$DW$11, 0), 128))</definedName>
    <definedName name="Zakat">'[2]B.1 Assumptions'!$C$30</definedName>
    <definedName name="يبابل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7" i="32" l="1"/>
  <c r="E23" i="32" l="1"/>
  <c r="AD167" i="32"/>
  <c r="AD166" i="32"/>
  <c r="AD165" i="32"/>
  <c r="AD164" i="32"/>
  <c r="AD163" i="32"/>
  <c r="AD162" i="32"/>
  <c r="AD161" i="32"/>
  <c r="AD160" i="32"/>
  <c r="AD159" i="32"/>
  <c r="AD157" i="32"/>
  <c r="AD156" i="32"/>
  <c r="AD155" i="32"/>
  <c r="AD154" i="32"/>
  <c r="AD153" i="32"/>
  <c r="AD152" i="32"/>
  <c r="AD151" i="32"/>
  <c r="AD150" i="32"/>
  <c r="Z147" i="32"/>
  <c r="AA147" i="32"/>
  <c r="AC147" i="32"/>
  <c r="Z150" i="32"/>
  <c r="AA150" i="32"/>
  <c r="AC150" i="32"/>
  <c r="S151" i="32"/>
  <c r="Z151" i="32"/>
  <c r="AA151" i="32"/>
  <c r="AC151" i="32"/>
  <c r="S152" i="32"/>
  <c r="Z152" i="32"/>
  <c r="AA152" i="32"/>
  <c r="AC152" i="32"/>
  <c r="S153" i="32"/>
  <c r="Z153" i="32"/>
  <c r="AA153" i="32"/>
  <c r="AC153" i="32"/>
  <c r="S154" i="32"/>
  <c r="Z154" i="32"/>
  <c r="AA154" i="32"/>
  <c r="AC154" i="32"/>
  <c r="S155" i="32"/>
  <c r="Z155" i="32"/>
  <c r="AA155" i="32"/>
  <c r="AC155" i="32"/>
  <c r="S156" i="32"/>
  <c r="Z156" i="32"/>
  <c r="AA156" i="32"/>
  <c r="AC156" i="32"/>
  <c r="S157" i="32"/>
  <c r="Z157" i="32"/>
  <c r="AA157" i="32"/>
  <c r="AC157" i="32"/>
  <c r="Z159" i="32"/>
  <c r="AA159" i="32"/>
  <c r="S160" i="32"/>
  <c r="Z160" i="32"/>
  <c r="AA160" i="32"/>
  <c r="S161" i="32"/>
  <c r="Z161" i="32"/>
  <c r="AA161" i="32"/>
  <c r="S162" i="32"/>
  <c r="Z162" i="32"/>
  <c r="AA162" i="32"/>
  <c r="S163" i="32"/>
  <c r="Z163" i="32"/>
  <c r="AA163" i="32"/>
  <c r="S164" i="32"/>
  <c r="Z164" i="32"/>
  <c r="AA164" i="32"/>
  <c r="S165" i="32"/>
  <c r="Z165" i="32"/>
  <c r="AA165" i="32"/>
  <c r="S166" i="32"/>
  <c r="Z166" i="32"/>
  <c r="AA166" i="32"/>
  <c r="S167" i="32"/>
  <c r="Z167" i="32"/>
  <c r="AA167" i="32"/>
  <c r="AC167" i="32"/>
  <c r="Z168" i="32"/>
  <c r="AA168" i="32"/>
  <c r="AC168" i="32"/>
  <c r="AD158" i="32" l="1"/>
  <c r="AD149" i="32"/>
  <c r="Z149" i="32"/>
  <c r="AA149" i="32"/>
  <c r="AA158" i="32"/>
  <c r="AA148" i="32"/>
  <c r="AA170" i="32" s="1"/>
  <c r="Z158" i="32"/>
  <c r="AC149" i="32"/>
  <c r="E213" i="19"/>
  <c r="E195" i="19"/>
  <c r="E196" i="19"/>
  <c r="E197" i="19"/>
  <c r="E198" i="19"/>
  <c r="E199" i="19"/>
  <c r="E200" i="19"/>
  <c r="E201" i="19"/>
  <c r="E202" i="19"/>
  <c r="E203" i="19"/>
  <c r="E204" i="19"/>
  <c r="E205" i="19"/>
  <c r="E206" i="19"/>
  <c r="E207" i="19"/>
  <c r="E208" i="19"/>
  <c r="E209" i="19"/>
  <c r="E210" i="19"/>
  <c r="E194" i="19"/>
  <c r="E193" i="19"/>
  <c r="E192" i="19"/>
  <c r="E190" i="19"/>
  <c r="I25" i="35"/>
  <c r="J24" i="35"/>
  <c r="G134" i="32"/>
  <c r="D177" i="32" s="1"/>
  <c r="AD148" i="32" l="1"/>
  <c r="AA169" i="32"/>
  <c r="N163" i="32" s="1"/>
  <c r="Z148" i="32"/>
  <c r="Z169" i="32" s="1"/>
  <c r="AC148" i="32"/>
  <c r="Q147" i="32"/>
  <c r="E46" i="19" s="1"/>
  <c r="D2" i="46"/>
  <c r="D2" i="44"/>
  <c r="F44" i="32"/>
  <c r="J72" i="42"/>
  <c r="N158" i="32" l="1"/>
  <c r="N165" i="32"/>
  <c r="N153" i="32"/>
  <c r="N159" i="32"/>
  <c r="N148" i="32"/>
  <c r="M171" i="32" s="1"/>
  <c r="N154" i="32"/>
  <c r="N157" i="32"/>
  <c r="N156" i="32"/>
  <c r="N155" i="32"/>
  <c r="N149" i="32"/>
  <c r="N147" i="32"/>
  <c r="N161" i="32"/>
  <c r="N167" i="32"/>
  <c r="N150" i="32"/>
  <c r="N168" i="32"/>
  <c r="N166" i="32"/>
  <c r="N151" i="32"/>
  <c r="N160" i="32"/>
  <c r="N152" i="32"/>
  <c r="N164" i="32"/>
  <c r="N162" i="32"/>
  <c r="Z170" i="32"/>
  <c r="M152" i="32"/>
  <c r="M161" i="32"/>
  <c r="M154" i="32"/>
  <c r="M165" i="32"/>
  <c r="M167" i="32"/>
  <c r="M147" i="32"/>
  <c r="M155" i="32"/>
  <c r="M162" i="32"/>
  <c r="M159" i="32"/>
  <c r="M157" i="32"/>
  <c r="M164" i="32"/>
  <c r="M168" i="32"/>
  <c r="M156" i="32"/>
  <c r="M149" i="32"/>
  <c r="M166" i="32"/>
  <c r="M153" i="32"/>
  <c r="M150" i="32"/>
  <c r="M163" i="32"/>
  <c r="M160" i="32"/>
  <c r="M151" i="32"/>
  <c r="M158" i="32"/>
  <c r="AC170" i="32"/>
  <c r="AC169" i="32"/>
  <c r="P148" i="32" s="1"/>
  <c r="O171" i="32" s="1"/>
  <c r="M148" i="32"/>
  <c r="L171" i="32" s="1"/>
  <c r="D178" i="32"/>
  <c r="Q148" i="32" s="1"/>
  <c r="G42" i="35"/>
  <c r="E43" i="35"/>
  <c r="G36" i="35"/>
  <c r="E37" i="35"/>
  <c r="H38" i="35"/>
  <c r="H42" i="35"/>
  <c r="E44" i="35"/>
  <c r="H36" i="35"/>
  <c r="E38" i="35"/>
  <c r="F43" i="35"/>
  <c r="E42" i="35"/>
  <c r="F37" i="35"/>
  <c r="E35" i="35"/>
  <c r="G43" i="35"/>
  <c r="E36" i="35"/>
  <c r="G37" i="35"/>
  <c r="H43" i="35"/>
  <c r="F35" i="35"/>
  <c r="H37" i="35"/>
  <c r="F36" i="35"/>
  <c r="F44" i="35"/>
  <c r="G35" i="35"/>
  <c r="F38" i="35"/>
  <c r="G44" i="35"/>
  <c r="H35" i="35"/>
  <c r="G38" i="35"/>
  <c r="F42" i="35"/>
  <c r="H44" i="35"/>
  <c r="D34" i="1"/>
  <c r="N170" i="32" l="1"/>
  <c r="N169" i="32"/>
  <c r="M169" i="32"/>
  <c r="M170" i="32"/>
  <c r="P155" i="32"/>
  <c r="P150" i="32"/>
  <c r="P157" i="32"/>
  <c r="P167" i="32"/>
  <c r="P152" i="32"/>
  <c r="P154" i="32"/>
  <c r="P168" i="32"/>
  <c r="P147" i="32"/>
  <c r="P153" i="32"/>
  <c r="P156" i="32"/>
  <c r="P151" i="32"/>
  <c r="P149" i="32"/>
  <c r="E48" i="42"/>
  <c r="E47" i="42"/>
  <c r="E46" i="42"/>
  <c r="E44" i="42"/>
  <c r="E41" i="42"/>
  <c r="E40" i="42"/>
  <c r="E39" i="42"/>
  <c r="E38" i="42"/>
  <c r="G91" i="42"/>
  <c r="F124" i="19"/>
  <c r="G124" i="19"/>
  <c r="H124" i="19"/>
  <c r="I124" i="19"/>
  <c r="J124" i="19"/>
  <c r="K124" i="19"/>
  <c r="L124" i="19"/>
  <c r="P208" i="35"/>
  <c r="P202" i="35"/>
  <c r="E124" i="19"/>
  <c r="G92" i="42" s="1"/>
  <c r="P169" i="32" l="1"/>
  <c r="P170" i="32"/>
  <c r="P210" i="35"/>
  <c r="D192" i="32"/>
  <c r="O26" i="35" l="1"/>
  <c r="N26" i="35"/>
  <c r="M26" i="35"/>
  <c r="L26" i="35"/>
  <c r="K26" i="35"/>
  <c r="J26" i="35"/>
  <c r="I26" i="35"/>
  <c r="O25" i="35"/>
  <c r="N25" i="35"/>
  <c r="M25" i="35"/>
  <c r="L25" i="35"/>
  <c r="K25" i="35"/>
  <c r="J25" i="35"/>
  <c r="O24" i="35"/>
  <c r="N24" i="35"/>
  <c r="M24" i="35"/>
  <c r="L24" i="35"/>
  <c r="K24" i="35"/>
  <c r="I24" i="35"/>
  <c r="O20" i="35"/>
  <c r="N20" i="35"/>
  <c r="M20" i="35"/>
  <c r="L20" i="35"/>
  <c r="K20" i="35"/>
  <c r="J20" i="35"/>
  <c r="I20" i="35"/>
  <c r="O19" i="35"/>
  <c r="N19" i="35"/>
  <c r="M19" i="35"/>
  <c r="L19" i="35"/>
  <c r="K19" i="35"/>
  <c r="J19" i="35"/>
  <c r="I19" i="35"/>
  <c r="O18" i="35"/>
  <c r="N18" i="35"/>
  <c r="M18" i="35"/>
  <c r="L18" i="35"/>
  <c r="K18" i="35"/>
  <c r="J18" i="35"/>
  <c r="I18" i="35"/>
  <c r="O17" i="35"/>
  <c r="N17" i="35"/>
  <c r="M17" i="35"/>
  <c r="L17" i="35"/>
  <c r="K17" i="35"/>
  <c r="J17" i="35"/>
  <c r="I17" i="35"/>
  <c r="I202" i="35"/>
  <c r="J202" i="35"/>
  <c r="K202" i="35"/>
  <c r="L202" i="35"/>
  <c r="M202" i="35"/>
  <c r="N202" i="35"/>
  <c r="O202" i="35"/>
  <c r="I208" i="35"/>
  <c r="J208" i="35"/>
  <c r="K208" i="35"/>
  <c r="K210" i="35" s="1"/>
  <c r="L208" i="35"/>
  <c r="M208" i="35"/>
  <c r="N208" i="35"/>
  <c r="O208" i="35"/>
  <c r="L210" i="35"/>
  <c r="O210" i="35" l="1"/>
  <c r="J210" i="35"/>
  <c r="I210" i="35"/>
  <c r="N210" i="35"/>
  <c r="M210" i="35"/>
  <c r="D91" i="42" l="1"/>
  <c r="F91" i="42"/>
  <c r="E91" i="42" s="1"/>
  <c r="H91" i="42"/>
  <c r="I91" i="42"/>
  <c r="L189" i="19" l="1"/>
  <c r="K189" i="19"/>
  <c r="J189" i="19"/>
  <c r="I189" i="19"/>
  <c r="H189" i="19"/>
  <c r="G189" i="19"/>
  <c r="F189" i="19"/>
  <c r="J77" i="42" l="1"/>
  <c r="J78" i="42" l="1"/>
  <c r="B78" i="42"/>
  <c r="E128" i="32"/>
  <c r="F128" i="32"/>
  <c r="G128" i="32"/>
  <c r="H128" i="32"/>
  <c r="I128" i="32"/>
  <c r="J128" i="32"/>
  <c r="K128" i="32"/>
  <c r="D128" i="32"/>
  <c r="E192" i="32"/>
  <c r="F192" i="32"/>
  <c r="G192" i="32"/>
  <c r="H192" i="32"/>
  <c r="I192" i="32"/>
  <c r="L192" i="32"/>
  <c r="M192" i="32"/>
  <c r="E191" i="32"/>
  <c r="F191" i="32"/>
  <c r="G191" i="32"/>
  <c r="H191" i="32"/>
  <c r="I191" i="32"/>
  <c r="L191" i="32"/>
  <c r="M191" i="32"/>
  <c r="E58" i="19" l="1"/>
  <c r="E216" i="19"/>
  <c r="D191" i="32" l="1"/>
  <c r="E191" i="19" l="1"/>
  <c r="E116" i="32" l="1"/>
  <c r="F116" i="32"/>
  <c r="G116" i="32"/>
  <c r="H116" i="32"/>
  <c r="I116" i="32"/>
  <c r="J116" i="32"/>
  <c r="K116" i="32"/>
  <c r="D116" i="32"/>
  <c r="E139" i="19" l="1"/>
  <c r="Q265" i="35"/>
  <c r="Q264" i="35"/>
  <c r="Q263" i="35"/>
  <c r="Q259" i="35"/>
  <c r="Q258" i="35"/>
  <c r="Q257" i="35"/>
  <c r="Q256" i="35"/>
  <c r="Q247" i="35"/>
  <c r="Q246" i="35"/>
  <c r="Q245" i="35"/>
  <c r="Q241" i="35"/>
  <c r="Q240" i="35"/>
  <c r="Q239" i="35"/>
  <c r="Q238" i="35"/>
  <c r="Q229" i="35"/>
  <c r="Q228" i="35"/>
  <c r="Q227" i="35"/>
  <c r="Q223" i="35"/>
  <c r="Q222" i="35"/>
  <c r="Q221" i="35"/>
  <c r="Q220" i="35"/>
  <c r="O266" i="35"/>
  <c r="N266" i="35"/>
  <c r="M266" i="35"/>
  <c r="L266" i="35"/>
  <c r="K266" i="35"/>
  <c r="K268" i="35" s="1"/>
  <c r="J266" i="35"/>
  <c r="I266" i="35"/>
  <c r="H266" i="35"/>
  <c r="G266" i="35"/>
  <c r="F266" i="35"/>
  <c r="E266" i="35"/>
  <c r="O260" i="35"/>
  <c r="N260" i="35"/>
  <c r="M260" i="35"/>
  <c r="L260" i="35"/>
  <c r="K260" i="35"/>
  <c r="J260" i="35"/>
  <c r="I260" i="35"/>
  <c r="H260" i="35"/>
  <c r="G260" i="35"/>
  <c r="F260" i="35"/>
  <c r="E260" i="35"/>
  <c r="O248" i="35"/>
  <c r="N248" i="35"/>
  <c r="M248" i="35"/>
  <c r="L248" i="35"/>
  <c r="K248" i="35"/>
  <c r="J248" i="35"/>
  <c r="I248" i="35"/>
  <c r="I250" i="35" s="1"/>
  <c r="H248" i="35"/>
  <c r="G248" i="35"/>
  <c r="F248" i="35"/>
  <c r="E248" i="35"/>
  <c r="O242" i="35"/>
  <c r="N242" i="35"/>
  <c r="M242" i="35"/>
  <c r="L242" i="35"/>
  <c r="K242" i="35"/>
  <c r="J242" i="35"/>
  <c r="I242" i="35"/>
  <c r="H242" i="35"/>
  <c r="G242" i="35"/>
  <c r="F242" i="35"/>
  <c r="E242" i="35"/>
  <c r="O230" i="35"/>
  <c r="O232" i="35" s="1"/>
  <c r="N230" i="35"/>
  <c r="M230" i="35"/>
  <c r="L230" i="35"/>
  <c r="K230" i="35"/>
  <c r="J230" i="35"/>
  <c r="I230" i="35"/>
  <c r="H230" i="35"/>
  <c r="G230" i="35"/>
  <c r="G232" i="35" s="1"/>
  <c r="F230" i="35"/>
  <c r="E230" i="35"/>
  <c r="O224" i="35"/>
  <c r="N224" i="35"/>
  <c r="M224" i="35"/>
  <c r="L224" i="35"/>
  <c r="K224" i="35"/>
  <c r="J224" i="35"/>
  <c r="I224" i="35"/>
  <c r="H224" i="35"/>
  <c r="G224" i="35"/>
  <c r="F224" i="35"/>
  <c r="E224" i="35"/>
  <c r="O190" i="35"/>
  <c r="O192" i="35" s="1"/>
  <c r="N190" i="35"/>
  <c r="M190" i="35"/>
  <c r="L190" i="35"/>
  <c r="K190" i="35"/>
  <c r="J190" i="35"/>
  <c r="I190" i="35"/>
  <c r="O184" i="35"/>
  <c r="N184" i="35"/>
  <c r="M184" i="35"/>
  <c r="L184" i="35"/>
  <c r="K184" i="35"/>
  <c r="J184" i="35"/>
  <c r="I184" i="35"/>
  <c r="O172" i="35"/>
  <c r="N172" i="35"/>
  <c r="N174" i="35" s="1"/>
  <c r="M172" i="35"/>
  <c r="L172" i="35"/>
  <c r="L174" i="35" s="1"/>
  <c r="K172" i="35"/>
  <c r="J172" i="35"/>
  <c r="I172" i="35"/>
  <c r="O166" i="35"/>
  <c r="N166" i="35"/>
  <c r="M166" i="35"/>
  <c r="L166" i="35"/>
  <c r="K166" i="35"/>
  <c r="J166" i="35"/>
  <c r="I166" i="35"/>
  <c r="O154" i="35"/>
  <c r="N154" i="35"/>
  <c r="M154" i="35"/>
  <c r="M156" i="35" s="1"/>
  <c r="L154" i="35"/>
  <c r="K154" i="35"/>
  <c r="K156" i="35" s="1"/>
  <c r="J154" i="35"/>
  <c r="I154" i="35"/>
  <c r="O148" i="35"/>
  <c r="N148" i="35"/>
  <c r="M148" i="35"/>
  <c r="L148" i="35"/>
  <c r="K148" i="35"/>
  <c r="J148" i="35"/>
  <c r="I148" i="35"/>
  <c r="O136" i="35"/>
  <c r="N136" i="35"/>
  <c r="M136" i="35"/>
  <c r="L136" i="35"/>
  <c r="K136" i="35"/>
  <c r="K138" i="35" s="1"/>
  <c r="J136" i="35"/>
  <c r="I136" i="35"/>
  <c r="I138" i="35" s="1"/>
  <c r="O130" i="35"/>
  <c r="N130" i="35"/>
  <c r="M130" i="35"/>
  <c r="L130" i="35"/>
  <c r="K130" i="35"/>
  <c r="J130" i="35"/>
  <c r="I130" i="35"/>
  <c r="O118" i="35"/>
  <c r="O120" i="35" s="1"/>
  <c r="N118" i="35"/>
  <c r="M118" i="35"/>
  <c r="L118" i="35"/>
  <c r="K118" i="35"/>
  <c r="J118" i="35"/>
  <c r="I118" i="35"/>
  <c r="I120" i="35" s="1"/>
  <c r="O112" i="35"/>
  <c r="N112" i="35"/>
  <c r="M112" i="35"/>
  <c r="L112" i="35"/>
  <c r="K112" i="35"/>
  <c r="J112" i="35"/>
  <c r="I112" i="35"/>
  <c r="O100" i="35"/>
  <c r="N100" i="35"/>
  <c r="M100" i="35"/>
  <c r="L100" i="35"/>
  <c r="K100" i="35"/>
  <c r="J100" i="35"/>
  <c r="I100" i="35"/>
  <c r="O94" i="35"/>
  <c r="N94" i="35"/>
  <c r="M94" i="35"/>
  <c r="L94" i="35"/>
  <c r="K94" i="35"/>
  <c r="J94" i="35"/>
  <c r="I94" i="35"/>
  <c r="O82" i="35"/>
  <c r="O84" i="35" s="1"/>
  <c r="N82" i="35"/>
  <c r="M82" i="35"/>
  <c r="L82" i="35"/>
  <c r="K82" i="35"/>
  <c r="J82" i="35"/>
  <c r="J84" i="35" s="1"/>
  <c r="O76" i="35"/>
  <c r="N76" i="35"/>
  <c r="M76" i="35"/>
  <c r="L76" i="35"/>
  <c r="K76" i="35"/>
  <c r="J76" i="35"/>
  <c r="I82" i="35"/>
  <c r="I76" i="35"/>
  <c r="O64" i="35"/>
  <c r="N64" i="35"/>
  <c r="M64" i="35"/>
  <c r="L64" i="35"/>
  <c r="K64" i="35"/>
  <c r="J64" i="35"/>
  <c r="I64" i="35"/>
  <c r="O58" i="35"/>
  <c r="N58" i="35"/>
  <c r="M58" i="35"/>
  <c r="L58" i="35"/>
  <c r="K58" i="35"/>
  <c r="J58" i="35"/>
  <c r="I58" i="35"/>
  <c r="O45" i="35"/>
  <c r="N45" i="35"/>
  <c r="N47" i="35" s="1"/>
  <c r="M45" i="35"/>
  <c r="L45" i="35"/>
  <c r="K45" i="35"/>
  <c r="J45" i="35"/>
  <c r="O39" i="35"/>
  <c r="N39" i="35"/>
  <c r="M39" i="35"/>
  <c r="L39" i="35"/>
  <c r="K39" i="35"/>
  <c r="J39" i="35"/>
  <c r="I45" i="35"/>
  <c r="I39" i="35"/>
  <c r="F27" i="35"/>
  <c r="G27" i="35"/>
  <c r="H27" i="35"/>
  <c r="E27" i="35"/>
  <c r="L232" i="35" l="1"/>
  <c r="O174" i="35"/>
  <c r="J66" i="35"/>
  <c r="K47" i="35"/>
  <c r="N156" i="35"/>
  <c r="G250" i="35"/>
  <c r="J174" i="35"/>
  <c r="F232" i="35"/>
  <c r="K102" i="35"/>
  <c r="I156" i="35"/>
  <c r="M192" i="35"/>
  <c r="Q260" i="35"/>
  <c r="Q242" i="35"/>
  <c r="L268" i="35"/>
  <c r="Q224" i="35"/>
  <c r="N66" i="35"/>
  <c r="I102" i="35"/>
  <c r="J120" i="35"/>
  <c r="L138" i="35"/>
  <c r="I84" i="35"/>
  <c r="I232" i="35"/>
  <c r="J250" i="35"/>
  <c r="J232" i="35"/>
  <c r="I47" i="35"/>
  <c r="M84" i="35"/>
  <c r="M47" i="35"/>
  <c r="O66" i="35"/>
  <c r="K192" i="35"/>
  <c r="O47" i="35"/>
  <c r="J102" i="35"/>
  <c r="K120" i="35"/>
  <c r="M138" i="35"/>
  <c r="O156" i="35"/>
  <c r="I192" i="35"/>
  <c r="K232" i="35"/>
  <c r="K250" i="35"/>
  <c r="E268" i="35"/>
  <c r="M268" i="35"/>
  <c r="I66" i="35"/>
  <c r="L120" i="35"/>
  <c r="N138" i="35"/>
  <c r="I174" i="35"/>
  <c r="J192" i="35"/>
  <c r="L250" i="35"/>
  <c r="F268" i="35"/>
  <c r="N268" i="35"/>
  <c r="K84" i="35"/>
  <c r="L102" i="35"/>
  <c r="M120" i="35"/>
  <c r="O138" i="35"/>
  <c r="E232" i="35"/>
  <c r="M232" i="35"/>
  <c r="E250" i="35"/>
  <c r="M250" i="35"/>
  <c r="G268" i="35"/>
  <c r="O268" i="35"/>
  <c r="J47" i="35"/>
  <c r="K66" i="35"/>
  <c r="L84" i="35"/>
  <c r="M102" i="35"/>
  <c r="N120" i="35"/>
  <c r="J156" i="35"/>
  <c r="K174" i="35"/>
  <c r="L192" i="35"/>
  <c r="N232" i="35"/>
  <c r="F250" i="35"/>
  <c r="N250" i="35"/>
  <c r="H268" i="35"/>
  <c r="L66" i="35"/>
  <c r="N102" i="35"/>
  <c r="O250" i="35"/>
  <c r="I268" i="35"/>
  <c r="L47" i="35"/>
  <c r="M66" i="35"/>
  <c r="N84" i="35"/>
  <c r="O102" i="35"/>
  <c r="J138" i="35"/>
  <c r="L156" i="35"/>
  <c r="M174" i="35"/>
  <c r="N192" i="35"/>
  <c r="H250" i="35"/>
  <c r="J268" i="35"/>
  <c r="Q266" i="35"/>
  <c r="Q248" i="35"/>
  <c r="Q230" i="35"/>
  <c r="H232" i="35"/>
  <c r="Q268" i="35" l="1"/>
  <c r="Q250" i="35"/>
  <c r="Q232" i="35"/>
  <c r="G37" i="42"/>
  <c r="J37" i="42"/>
  <c r="D51" i="42"/>
  <c r="F51" i="42"/>
  <c r="E51" i="42" s="1"/>
  <c r="D44" i="42"/>
  <c r="D43" i="42"/>
  <c r="D41" i="42"/>
  <c r="E72" i="19"/>
  <c r="F48" i="32"/>
  <c r="B87" i="42"/>
  <c r="B86" i="42"/>
  <c r="B85" i="42"/>
  <c r="P68" i="42" l="1"/>
  <c r="N68" i="42"/>
  <c r="L68" i="42"/>
  <c r="K68" i="42"/>
  <c r="D23" i="38" l="1"/>
  <c r="E23" i="38"/>
  <c r="F23" i="38"/>
  <c r="G23" i="38"/>
  <c r="D24" i="38"/>
  <c r="E24" i="38"/>
  <c r="F24" i="38"/>
  <c r="G24" i="38"/>
  <c r="E22" i="38"/>
  <c r="F22" i="38"/>
  <c r="G22" i="38"/>
  <c r="D22" i="38"/>
  <c r="D16" i="38"/>
  <c r="E16" i="38"/>
  <c r="F16" i="38"/>
  <c r="G16" i="38"/>
  <c r="D17" i="38"/>
  <c r="E17" i="38"/>
  <c r="F17" i="38"/>
  <c r="G17" i="38"/>
  <c r="D18" i="38"/>
  <c r="E18" i="38"/>
  <c r="F18" i="38"/>
  <c r="G18" i="38"/>
  <c r="E15" i="38"/>
  <c r="F15" i="38"/>
  <c r="G15" i="38"/>
  <c r="D15" i="38"/>
  <c r="E232" i="19"/>
  <c r="F45" i="32"/>
  <c r="F49" i="32"/>
  <c r="F50" i="32"/>
  <c r="F46" i="32"/>
  <c r="F51" i="32"/>
  <c r="D52" i="32"/>
  <c r="E52" i="32"/>
  <c r="G19" i="38" l="1"/>
  <c r="F19" i="38"/>
  <c r="E19" i="38"/>
  <c r="D19" i="38"/>
  <c r="G25" i="38"/>
  <c r="D25" i="38"/>
  <c r="F25" i="38"/>
  <c r="E25" i="38"/>
  <c r="F52" i="32"/>
  <c r="E33" i="19" s="1"/>
  <c r="D20" i="27"/>
  <c r="D18" i="27"/>
  <c r="D19" i="27"/>
  <c r="D21" i="27"/>
  <c r="I66" i="42"/>
  <c r="J55" i="42"/>
  <c r="K55" i="42"/>
  <c r="L55" i="42"/>
  <c r="M55" i="42"/>
  <c r="N55" i="42"/>
  <c r="O55" i="42"/>
  <c r="P55" i="42"/>
  <c r="Q55" i="42"/>
  <c r="E69" i="19"/>
  <c r="K37" i="42"/>
  <c r="L37" i="42"/>
  <c r="M37" i="42"/>
  <c r="N37" i="42"/>
  <c r="O37" i="42"/>
  <c r="P37" i="42"/>
  <c r="Q37" i="42"/>
  <c r="D40" i="42" l="1"/>
  <c r="E24" i="19"/>
  <c r="J35" i="42"/>
  <c r="E147" i="19" l="1"/>
  <c r="E143" i="19"/>
  <c r="Q5" i="42"/>
  <c r="B81" i="42"/>
  <c r="B68" i="42"/>
  <c r="B70" i="42"/>
  <c r="B71" i="42"/>
  <c r="B72" i="42"/>
  <c r="B69" i="42"/>
  <c r="B73" i="42"/>
  <c r="B74" i="42"/>
  <c r="B75" i="42"/>
  <c r="B76" i="42"/>
  <c r="B77" i="42"/>
  <c r="B79" i="42"/>
  <c r="B80" i="42"/>
  <c r="B82" i="42"/>
  <c r="B83" i="42"/>
  <c r="B84" i="42"/>
  <c r="H66" i="42"/>
  <c r="K69" i="42"/>
  <c r="L69" i="42"/>
  <c r="M69" i="42"/>
  <c r="N69" i="42"/>
  <c r="O69" i="42"/>
  <c r="P69" i="42"/>
  <c r="Q69" i="42"/>
  <c r="M68" i="42"/>
  <c r="O68" i="42"/>
  <c r="Q68" i="42"/>
  <c r="K27" i="42"/>
  <c r="L27" i="42"/>
  <c r="M27" i="42"/>
  <c r="N27" i="42"/>
  <c r="O27" i="42"/>
  <c r="P27" i="42"/>
  <c r="Q27" i="42"/>
  <c r="L5" i="42"/>
  <c r="M5" i="42"/>
  <c r="N5" i="42"/>
  <c r="O5" i="42"/>
  <c r="P5" i="42"/>
  <c r="K5" i="42"/>
  <c r="E33" i="32"/>
  <c r="D33" i="32"/>
  <c r="D104" i="32"/>
  <c r="D103" i="32"/>
  <c r="F102" i="32"/>
  <c r="G102" i="32"/>
  <c r="H102" i="32"/>
  <c r="I102" i="32"/>
  <c r="J102" i="32"/>
  <c r="K102" i="32"/>
  <c r="E102" i="32"/>
  <c r="F101" i="32"/>
  <c r="G101" i="32"/>
  <c r="H101" i="32"/>
  <c r="I101" i="32"/>
  <c r="J101" i="32"/>
  <c r="K101" i="32"/>
  <c r="E101" i="32"/>
  <c r="J87" i="42"/>
  <c r="J86" i="42"/>
  <c r="J85" i="42"/>
  <c r="J84" i="42"/>
  <c r="J83" i="42"/>
  <c r="J82" i="42"/>
  <c r="J81" i="42"/>
  <c r="J80" i="42"/>
  <c r="J79" i="42"/>
  <c r="J76" i="42"/>
  <c r="J75" i="42"/>
  <c r="J74" i="42"/>
  <c r="J73" i="42"/>
  <c r="J69" i="42"/>
  <c r="H64" i="42"/>
  <c r="H65" i="42"/>
  <c r="G65" i="42"/>
  <c r="F65" i="42"/>
  <c r="G64" i="42"/>
  <c r="F64" i="42"/>
  <c r="D64" i="42"/>
  <c r="D65" i="42"/>
  <c r="H61" i="42"/>
  <c r="G61" i="42"/>
  <c r="F61" i="42"/>
  <c r="D61" i="42"/>
  <c r="E53" i="32" l="1"/>
  <c r="F53" i="32" s="1"/>
  <c r="I81" i="42"/>
  <c r="H81" i="42"/>
  <c r="G81" i="42"/>
  <c r="F81" i="42"/>
  <c r="D81" i="42"/>
  <c r="E138" i="19"/>
  <c r="L90" i="42"/>
  <c r="L96" i="42" s="1"/>
  <c r="L100" i="42" s="1"/>
  <c r="K53" i="42"/>
  <c r="O90" i="42"/>
  <c r="O96" i="42" s="1"/>
  <c r="O100" i="42" s="1"/>
  <c r="O53" i="42"/>
  <c r="N53" i="42"/>
  <c r="M90" i="42"/>
  <c r="M96" i="42" s="1"/>
  <c r="M100" i="42" s="1"/>
  <c r="M53" i="42"/>
  <c r="K90" i="42"/>
  <c r="K96" i="42" s="1"/>
  <c r="K100" i="42" s="1"/>
  <c r="L53" i="42"/>
  <c r="Q90" i="42"/>
  <c r="Q96" i="42" s="1"/>
  <c r="Q100" i="42" s="1"/>
  <c r="P53" i="42"/>
  <c r="N90" i="42"/>
  <c r="N96" i="42" s="1"/>
  <c r="N100" i="42" s="1"/>
  <c r="Q53" i="42"/>
  <c r="P90" i="42"/>
  <c r="P96" i="42" s="1"/>
  <c r="P100" i="42" s="1"/>
  <c r="E65" i="42"/>
  <c r="E64" i="42"/>
  <c r="D26" i="27"/>
  <c r="F26" i="27" s="1"/>
  <c r="D25" i="27"/>
  <c r="E81" i="42" l="1"/>
  <c r="R81" i="42" s="1"/>
  <c r="D77" i="32"/>
  <c r="W167" i="32" s="1"/>
  <c r="D107" i="32"/>
  <c r="D106" i="32" s="1"/>
  <c r="X167" i="32" s="1"/>
  <c r="D123" i="32"/>
  <c r="E233" i="19"/>
  <c r="I94" i="42" s="1"/>
  <c r="I93" i="42"/>
  <c r="E231" i="19"/>
  <c r="I92" i="42" s="1"/>
  <c r="I15" i="42" s="1"/>
  <c r="I33" i="42"/>
  <c r="I27" i="42" s="1"/>
  <c r="E221" i="19"/>
  <c r="I51" i="42" s="1"/>
  <c r="V167" i="32" l="1"/>
  <c r="D76" i="32"/>
  <c r="I37" i="42"/>
  <c r="I9" i="42" s="1"/>
  <c r="I8" i="42"/>
  <c r="E224" i="19"/>
  <c r="E173" i="19"/>
  <c r="H93" i="42" s="1"/>
  <c r="E172" i="19"/>
  <c r="L96" i="19"/>
  <c r="K96" i="19"/>
  <c r="J96" i="19"/>
  <c r="I96" i="19"/>
  <c r="H96" i="19"/>
  <c r="G96" i="19"/>
  <c r="F96" i="19"/>
  <c r="E96" i="19"/>
  <c r="D92" i="42"/>
  <c r="I53" i="42" l="1"/>
  <c r="I10" i="42"/>
  <c r="I23" i="42" s="1"/>
  <c r="N24" i="38"/>
  <c r="M24" i="38"/>
  <c r="L24" i="38"/>
  <c r="K24" i="38"/>
  <c r="J24" i="38"/>
  <c r="I24" i="38"/>
  <c r="N23" i="38"/>
  <c r="M23" i="38"/>
  <c r="L23" i="38"/>
  <c r="K23" i="38"/>
  <c r="J23" i="38"/>
  <c r="I23" i="38"/>
  <c r="N18" i="38"/>
  <c r="M18" i="38"/>
  <c r="L18" i="38"/>
  <c r="K18" i="38"/>
  <c r="J18" i="38"/>
  <c r="I18" i="38"/>
  <c r="N17" i="38"/>
  <c r="M17" i="38"/>
  <c r="L17" i="38"/>
  <c r="K17" i="38"/>
  <c r="J17" i="38"/>
  <c r="I17" i="38"/>
  <c r="N16" i="38"/>
  <c r="M16" i="38"/>
  <c r="L16" i="38"/>
  <c r="K16" i="38"/>
  <c r="J16" i="38"/>
  <c r="I16" i="38"/>
  <c r="N15" i="38"/>
  <c r="M15" i="38"/>
  <c r="L15" i="38"/>
  <c r="J15" i="38"/>
  <c r="I15" i="38"/>
  <c r="H15" i="38" l="1"/>
  <c r="Q17" i="35"/>
  <c r="D17" i="32"/>
  <c r="H18" i="38"/>
  <c r="Q20" i="35"/>
  <c r="H17" i="38"/>
  <c r="Q19" i="35"/>
  <c r="H16" i="38"/>
  <c r="O16" i="38" s="1"/>
  <c r="Q18" i="35"/>
  <c r="Q24" i="35"/>
  <c r="H24" i="38"/>
  <c r="Q26" i="35"/>
  <c r="H23" i="38"/>
  <c r="Q25" i="35"/>
  <c r="L19" i="38"/>
  <c r="M19" i="38"/>
  <c r="J27" i="35"/>
  <c r="I22" i="38"/>
  <c r="I25" i="38" s="1"/>
  <c r="N19" i="38"/>
  <c r="K27" i="35"/>
  <c r="J22" i="38"/>
  <c r="J25" i="38" s="1"/>
  <c r="L27" i="35"/>
  <c r="K22" i="38"/>
  <c r="K25" i="38" s="1"/>
  <c r="I19" i="38"/>
  <c r="N27" i="35"/>
  <c r="M22" i="38"/>
  <c r="M25" i="38" s="1"/>
  <c r="M27" i="35"/>
  <c r="L22" i="38"/>
  <c r="L25" i="38" s="1"/>
  <c r="J19" i="38"/>
  <c r="O27" i="35"/>
  <c r="N22" i="38"/>
  <c r="N25" i="38" s="1"/>
  <c r="I27" i="35"/>
  <c r="H22" i="38"/>
  <c r="L21" i="35"/>
  <c r="K15" i="38"/>
  <c r="K19" i="38" s="1"/>
  <c r="O21" i="35"/>
  <c r="K21" i="35"/>
  <c r="N21" i="35"/>
  <c r="M21" i="35"/>
  <c r="I21" i="35"/>
  <c r="J21" i="35"/>
  <c r="H19" i="38" l="1"/>
  <c r="H25" i="38"/>
  <c r="Q27" i="35"/>
  <c r="N29" i="35"/>
  <c r="O29" i="35"/>
  <c r="K29" i="35"/>
  <c r="J29" i="35"/>
  <c r="M29" i="35"/>
  <c r="L29" i="35"/>
  <c r="I29" i="35"/>
  <c r="E134" i="19"/>
  <c r="F72" i="19"/>
  <c r="G72" i="19"/>
  <c r="H72" i="19"/>
  <c r="I72" i="19"/>
  <c r="J72" i="19"/>
  <c r="K72" i="19"/>
  <c r="L72" i="19"/>
  <c r="E13" i="27" l="1"/>
  <c r="D18" i="32"/>
  <c r="E174" i="19"/>
  <c r="H94" i="42" s="1"/>
  <c r="H92" i="42"/>
  <c r="J71" i="42"/>
  <c r="J11" i="42"/>
  <c r="J68" i="42"/>
  <c r="J34" i="42"/>
  <c r="J27" i="42" s="1"/>
  <c r="H58" i="42"/>
  <c r="H60" i="42"/>
  <c r="H62" i="42"/>
  <c r="H63" i="42"/>
  <c r="H43" i="42"/>
  <c r="H48" i="42"/>
  <c r="H47" i="42"/>
  <c r="H46" i="42"/>
  <c r="H31" i="42"/>
  <c r="H32" i="42"/>
  <c r="G58" i="42"/>
  <c r="G62" i="42"/>
  <c r="G63" i="42"/>
  <c r="G66" i="42"/>
  <c r="F58" i="42"/>
  <c r="F62" i="42"/>
  <c r="F63" i="42"/>
  <c r="F66" i="42"/>
  <c r="G29" i="42"/>
  <c r="F43" i="42"/>
  <c r="E43" i="42" s="1"/>
  <c r="F42" i="42"/>
  <c r="F45" i="42"/>
  <c r="F29" i="42"/>
  <c r="D58" i="42"/>
  <c r="D62" i="42"/>
  <c r="D63" i="42"/>
  <c r="D66" i="42"/>
  <c r="D42" i="42"/>
  <c r="D39" i="42"/>
  <c r="D38" i="42"/>
  <c r="D28" i="42"/>
  <c r="G9" i="42"/>
  <c r="J9" i="42"/>
  <c r="D2" i="42"/>
  <c r="H15" i="42" l="1"/>
  <c r="D37" i="42"/>
  <c r="H37" i="42"/>
  <c r="H9" i="42" s="1"/>
  <c r="E42" i="42"/>
  <c r="F37" i="42"/>
  <c r="G27" i="42"/>
  <c r="G8" i="42" s="1"/>
  <c r="G10" i="42" s="1"/>
  <c r="G23" i="42" s="1"/>
  <c r="D27" i="42"/>
  <c r="D8" i="42" s="1"/>
  <c r="F27" i="42"/>
  <c r="F8" i="42" s="1"/>
  <c r="E187" i="19"/>
  <c r="D22" i="27" s="1"/>
  <c r="F22" i="27" s="1"/>
  <c r="J70" i="42"/>
  <c r="E58" i="42"/>
  <c r="E62" i="42"/>
  <c r="E63" i="42"/>
  <c r="E66" i="42"/>
  <c r="E45" i="42"/>
  <c r="E29" i="42"/>
  <c r="E37" i="42" l="1"/>
  <c r="E9" i="42" s="1"/>
  <c r="G53" i="42"/>
  <c r="E27" i="42"/>
  <c r="E8" i="42" s="1"/>
  <c r="D53" i="42"/>
  <c r="D9" i="42"/>
  <c r="F53" i="42"/>
  <c r="F9" i="42"/>
  <c r="F10" i="42" s="1"/>
  <c r="F23" i="42" s="1"/>
  <c r="E10" i="42" l="1"/>
  <c r="E23" i="42" s="1"/>
  <c r="E53" i="42"/>
  <c r="D10" i="42"/>
  <c r="D23" i="42" s="1"/>
  <c r="D2" i="38"/>
  <c r="D2" i="27"/>
  <c r="D2" i="32"/>
  <c r="E2" i="35"/>
  <c r="E2" i="19"/>
  <c r="O40" i="38" l="1"/>
  <c r="O39" i="38"/>
  <c r="O38" i="38"/>
  <c r="O32" i="38"/>
  <c r="O33" i="38"/>
  <c r="O34" i="38"/>
  <c r="O31" i="38"/>
  <c r="N41" i="38"/>
  <c r="M41" i="38"/>
  <c r="L41" i="38"/>
  <c r="K41" i="38"/>
  <c r="J41" i="38"/>
  <c r="I41" i="38"/>
  <c r="H41" i="38"/>
  <c r="G41" i="38"/>
  <c r="F41" i="38"/>
  <c r="E41" i="38"/>
  <c r="D41" i="38"/>
  <c r="N35" i="38"/>
  <c r="M35" i="38"/>
  <c r="L35" i="38"/>
  <c r="K35" i="38"/>
  <c r="J35" i="38"/>
  <c r="I35" i="38"/>
  <c r="H35" i="38"/>
  <c r="G35" i="38"/>
  <c r="F35" i="38"/>
  <c r="E35" i="38"/>
  <c r="D35" i="38"/>
  <c r="F21" i="35"/>
  <c r="F29" i="35" s="1"/>
  <c r="E21" i="35"/>
  <c r="E29" i="35" s="1"/>
  <c r="H21" i="35"/>
  <c r="G21" i="35"/>
  <c r="G29" i="35" s="1"/>
  <c r="E181" i="19"/>
  <c r="D23" i="32"/>
  <c r="D120" i="32"/>
  <c r="D112" i="32"/>
  <c r="D102" i="32"/>
  <c r="D101" i="32" s="1"/>
  <c r="D97" i="32"/>
  <c r="D96" i="32" s="1"/>
  <c r="X168" i="32" s="1"/>
  <c r="K92" i="32"/>
  <c r="X166" i="32" s="1"/>
  <c r="J92" i="32"/>
  <c r="X165" i="32" s="1"/>
  <c r="I92" i="32"/>
  <c r="X164" i="32" s="1"/>
  <c r="H92" i="32"/>
  <c r="X163" i="32" s="1"/>
  <c r="G92" i="32"/>
  <c r="X162" i="32" s="1"/>
  <c r="F92" i="32"/>
  <c r="X161" i="32" s="1"/>
  <c r="E92" i="32"/>
  <c r="X160" i="32" s="1"/>
  <c r="D92" i="32"/>
  <c r="X159" i="32" s="1"/>
  <c r="K89" i="32"/>
  <c r="X157" i="32" s="1"/>
  <c r="J89" i="32"/>
  <c r="X156" i="32" s="1"/>
  <c r="I89" i="32"/>
  <c r="X155" i="32" s="1"/>
  <c r="H89" i="32"/>
  <c r="X154" i="32" s="1"/>
  <c r="G89" i="32"/>
  <c r="X153" i="32" s="1"/>
  <c r="F89" i="32"/>
  <c r="X152" i="32" s="1"/>
  <c r="E89" i="32"/>
  <c r="X151" i="32" s="1"/>
  <c r="D89" i="32"/>
  <c r="X150" i="32" s="1"/>
  <c r="D83" i="32"/>
  <c r="D72" i="32"/>
  <c r="W168" i="32" s="1"/>
  <c r="K67" i="32"/>
  <c r="W166" i="32" s="1"/>
  <c r="J67" i="32"/>
  <c r="W165" i="32" s="1"/>
  <c r="I67" i="32"/>
  <c r="W164" i="32" s="1"/>
  <c r="H67" i="32"/>
  <c r="W163" i="32" s="1"/>
  <c r="G67" i="32"/>
  <c r="W162" i="32" s="1"/>
  <c r="F67" i="32"/>
  <c r="W161" i="32" s="1"/>
  <c r="E67" i="32"/>
  <c r="W160" i="32" s="1"/>
  <c r="D67" i="32"/>
  <c r="W159" i="32" s="1"/>
  <c r="K64" i="32"/>
  <c r="W157" i="32" s="1"/>
  <c r="J64" i="32"/>
  <c r="W156" i="32" s="1"/>
  <c r="I64" i="32"/>
  <c r="W155" i="32" s="1"/>
  <c r="H64" i="32"/>
  <c r="W154" i="32" s="1"/>
  <c r="G64" i="32"/>
  <c r="W153" i="32" s="1"/>
  <c r="F64" i="32"/>
  <c r="W152" i="32" s="1"/>
  <c r="E64" i="32"/>
  <c r="W151" i="32" s="1"/>
  <c r="D64" i="32"/>
  <c r="W150" i="32" s="1"/>
  <c r="D58" i="32"/>
  <c r="W147" i="32" s="1"/>
  <c r="E15" i="19"/>
  <c r="H30" i="42"/>
  <c r="H27" i="42" s="1"/>
  <c r="F21" i="27"/>
  <c r="F19" i="27"/>
  <c r="F18" i="27"/>
  <c r="E17" i="27"/>
  <c r="AD147" i="32" l="1"/>
  <c r="E40" i="19"/>
  <c r="S147" i="32" s="1"/>
  <c r="V151" i="32"/>
  <c r="Y151" i="32"/>
  <c r="V161" i="32"/>
  <c r="Y161" i="32"/>
  <c r="X158" i="32"/>
  <c r="V152" i="32"/>
  <c r="Y152" i="32"/>
  <c r="V153" i="32"/>
  <c r="Y153" i="32"/>
  <c r="Y162" i="32"/>
  <c r="V162" i="32"/>
  <c r="V160" i="32"/>
  <c r="Y160" i="32"/>
  <c r="V154" i="32"/>
  <c r="Y154" i="32"/>
  <c r="X149" i="32"/>
  <c r="V155" i="32"/>
  <c r="Y155" i="32"/>
  <c r="V164" i="32"/>
  <c r="Y164" i="32"/>
  <c r="Y163" i="32"/>
  <c r="V163" i="32"/>
  <c r="Y156" i="32"/>
  <c r="V156" i="32"/>
  <c r="Y165" i="32"/>
  <c r="V165" i="32"/>
  <c r="Y147" i="32"/>
  <c r="Y157" i="32"/>
  <c r="V157" i="32"/>
  <c r="V166" i="32"/>
  <c r="Y166" i="32"/>
  <c r="V150" i="32"/>
  <c r="Y150" i="32"/>
  <c r="W149" i="32"/>
  <c r="Y159" i="32"/>
  <c r="V159" i="32"/>
  <c r="W158" i="32"/>
  <c r="V168" i="32"/>
  <c r="D57" i="32"/>
  <c r="F88" i="32"/>
  <c r="J88" i="32"/>
  <c r="K88" i="32"/>
  <c r="D82" i="32"/>
  <c r="X147" i="32" s="1"/>
  <c r="V147" i="32" s="1"/>
  <c r="D43" i="38"/>
  <c r="Q21" i="35"/>
  <c r="H29" i="35"/>
  <c r="Q29" i="35" s="1"/>
  <c r="O23" i="38"/>
  <c r="O17" i="38"/>
  <c r="O18" i="38"/>
  <c r="O24" i="38"/>
  <c r="O22" i="38"/>
  <c r="O15" i="38"/>
  <c r="G88" i="32"/>
  <c r="J63" i="32"/>
  <c r="K63" i="32"/>
  <c r="D63" i="32"/>
  <c r="D71" i="32"/>
  <c r="F63" i="32"/>
  <c r="E88" i="32"/>
  <c r="I88" i="32"/>
  <c r="E63" i="32"/>
  <c r="I43" i="38"/>
  <c r="J43" i="38"/>
  <c r="G43" i="38"/>
  <c r="H43" i="38"/>
  <c r="O41" i="38"/>
  <c r="O35" i="38"/>
  <c r="F43" i="38"/>
  <c r="N43" i="38"/>
  <c r="L43" i="38"/>
  <c r="K43" i="38"/>
  <c r="E43" i="38"/>
  <c r="M43" i="38"/>
  <c r="D88" i="32"/>
  <c r="H63" i="32"/>
  <c r="I63" i="32"/>
  <c r="H88" i="32"/>
  <c r="G63" i="32"/>
  <c r="E23" i="27"/>
  <c r="E27" i="27" s="1"/>
  <c r="E133" i="19"/>
  <c r="AD168" i="32" s="1"/>
  <c r="L105" i="19"/>
  <c r="L108" i="19" s="1"/>
  <c r="K105" i="19"/>
  <c r="J105" i="19"/>
  <c r="J108" i="19" s="1"/>
  <c r="I105" i="19"/>
  <c r="I108" i="19" s="1"/>
  <c r="H105" i="19"/>
  <c r="H108" i="19" s="1"/>
  <c r="G105" i="19"/>
  <c r="G108" i="19" s="1"/>
  <c r="F105" i="19"/>
  <c r="F108" i="19" s="1"/>
  <c r="E105" i="19"/>
  <c r="F69" i="19"/>
  <c r="G69" i="19"/>
  <c r="H69" i="19"/>
  <c r="I69" i="19"/>
  <c r="J69" i="19"/>
  <c r="J78" i="19" s="1"/>
  <c r="K69" i="19"/>
  <c r="K78" i="19" s="1"/>
  <c r="L69" i="19"/>
  <c r="D11" i="27"/>
  <c r="AD169" i="32" l="1"/>
  <c r="D168" i="32" s="1"/>
  <c r="V158" i="32"/>
  <c r="Y158" i="32"/>
  <c r="X148" i="32"/>
  <c r="X170" i="32" s="1"/>
  <c r="Y149" i="32"/>
  <c r="V149" i="32"/>
  <c r="W148" i="32"/>
  <c r="X169" i="32"/>
  <c r="K147" i="32" s="1"/>
  <c r="D9" i="27"/>
  <c r="F9" i="27" s="1"/>
  <c r="M27" i="38"/>
  <c r="M46" i="38" s="1"/>
  <c r="D27" i="38"/>
  <c r="D46" i="38" s="1"/>
  <c r="J27" i="38"/>
  <c r="J46" i="38" s="1"/>
  <c r="N27" i="38"/>
  <c r="N46" i="38" s="1"/>
  <c r="F27" i="38"/>
  <c r="F46" i="38" s="1"/>
  <c r="O19" i="38"/>
  <c r="K27" i="38"/>
  <c r="K46" i="38" s="1"/>
  <c r="G27" i="38"/>
  <c r="G46" i="38" s="1"/>
  <c r="L27" i="38"/>
  <c r="L46" i="38" s="1"/>
  <c r="O25" i="38"/>
  <c r="L78" i="19"/>
  <c r="H78" i="19"/>
  <c r="E154" i="19"/>
  <c r="S168" i="32" s="1"/>
  <c r="K108" i="19"/>
  <c r="F78" i="19"/>
  <c r="E108" i="19"/>
  <c r="S159" i="32" s="1"/>
  <c r="S158" i="32" s="1"/>
  <c r="I78" i="19"/>
  <c r="G78" i="19"/>
  <c r="E78" i="19"/>
  <c r="S150" i="32" s="1"/>
  <c r="S149" i="32" s="1"/>
  <c r="D17" i="27"/>
  <c r="F17" i="27" s="1"/>
  <c r="H8" i="42"/>
  <c r="H10" i="42" s="1"/>
  <c r="H23" i="42" s="1"/>
  <c r="H53" i="42"/>
  <c r="J53" i="42"/>
  <c r="J90" i="42"/>
  <c r="J96" i="42" s="1"/>
  <c r="J100" i="42" s="1"/>
  <c r="J8" i="42"/>
  <c r="J10" i="42" s="1"/>
  <c r="J23" i="42" s="1"/>
  <c r="I27" i="38"/>
  <c r="I46" i="38" s="1"/>
  <c r="E27" i="38"/>
  <c r="E46" i="38" s="1"/>
  <c r="H27" i="38"/>
  <c r="H46" i="38" s="1"/>
  <c r="O43" i="38"/>
  <c r="F11" i="27"/>
  <c r="D155" i="32" l="1"/>
  <c r="D163" i="32"/>
  <c r="D147" i="32"/>
  <c r="D156" i="32"/>
  <c r="D164" i="32"/>
  <c r="D157" i="32"/>
  <c r="D165" i="32"/>
  <c r="D150" i="32"/>
  <c r="D158" i="32"/>
  <c r="D166" i="32"/>
  <c r="D151" i="32"/>
  <c r="D159" i="32"/>
  <c r="D167" i="32"/>
  <c r="D152" i="32"/>
  <c r="D160" i="32"/>
  <c r="D153" i="32"/>
  <c r="D161" i="32"/>
  <c r="D148" i="32"/>
  <c r="D154" i="32"/>
  <c r="D162" i="32"/>
  <c r="D149" i="32"/>
  <c r="S148" i="32"/>
  <c r="S170" i="32" s="1"/>
  <c r="K158" i="32"/>
  <c r="Y148" i="32"/>
  <c r="V148" i="32"/>
  <c r="W170" i="32"/>
  <c r="W169" i="32"/>
  <c r="K167" i="32"/>
  <c r="K150" i="32"/>
  <c r="K164" i="32"/>
  <c r="K159" i="32"/>
  <c r="K154" i="32"/>
  <c r="K168" i="32"/>
  <c r="K163" i="32"/>
  <c r="K156" i="32"/>
  <c r="K157" i="32"/>
  <c r="K165" i="32"/>
  <c r="K166" i="32"/>
  <c r="K151" i="32"/>
  <c r="K160" i="32"/>
  <c r="K152" i="32"/>
  <c r="K153" i="32"/>
  <c r="K161" i="32"/>
  <c r="K162" i="32"/>
  <c r="K155" i="32"/>
  <c r="K149" i="32"/>
  <c r="K148" i="32"/>
  <c r="J171" i="32" s="1"/>
  <c r="J14" i="42"/>
  <c r="O27" i="38"/>
  <c r="O46" i="38" s="1"/>
  <c r="K170" i="32" l="1"/>
  <c r="S169" i="32"/>
  <c r="K169" i="32"/>
  <c r="J148" i="32"/>
  <c r="I171" i="32" s="1"/>
  <c r="J167" i="32"/>
  <c r="J153" i="32"/>
  <c r="J160" i="32"/>
  <c r="J165" i="32"/>
  <c r="J155" i="32"/>
  <c r="J168" i="32"/>
  <c r="J151" i="32"/>
  <c r="J163" i="32"/>
  <c r="J157" i="32"/>
  <c r="J159" i="32"/>
  <c r="J162" i="32"/>
  <c r="J154" i="32"/>
  <c r="J150" i="32"/>
  <c r="J161" i="32"/>
  <c r="J147" i="32"/>
  <c r="J164" i="32"/>
  <c r="J152" i="32"/>
  <c r="J156" i="32"/>
  <c r="J166" i="32"/>
  <c r="J158" i="32"/>
  <c r="J149" i="32"/>
  <c r="V169" i="32"/>
  <c r="I148" i="32" s="1"/>
  <c r="H171" i="32" s="1"/>
  <c r="V170" i="32"/>
  <c r="Y169" i="32"/>
  <c r="Y170" i="32"/>
  <c r="J24" i="42"/>
  <c r="J16" i="42"/>
  <c r="J19" i="42" s="1"/>
  <c r="J169" i="32" l="1"/>
  <c r="J170" i="32"/>
  <c r="L156" i="32"/>
  <c r="L162" i="32"/>
  <c r="L163" i="32"/>
  <c r="L157" i="32"/>
  <c r="L164" i="32"/>
  <c r="L154" i="32"/>
  <c r="L151" i="32"/>
  <c r="L155" i="32"/>
  <c r="L159" i="32"/>
  <c r="L165" i="32"/>
  <c r="L161" i="32"/>
  <c r="L147" i="32"/>
  <c r="L153" i="32"/>
  <c r="L152" i="32"/>
  <c r="L160" i="32"/>
  <c r="L150" i="32"/>
  <c r="L166" i="32"/>
  <c r="L149" i="32"/>
  <c r="L158" i="32"/>
  <c r="L148" i="32"/>
  <c r="K171" i="32" s="1"/>
  <c r="I167" i="32"/>
  <c r="I74" i="42" s="1"/>
  <c r="I160" i="32"/>
  <c r="I156" i="32"/>
  <c r="I164" i="32"/>
  <c r="I163" i="32"/>
  <c r="I153" i="32"/>
  <c r="I154" i="32"/>
  <c r="I147" i="32"/>
  <c r="I152" i="32"/>
  <c r="I162" i="32"/>
  <c r="I165" i="32"/>
  <c r="I155" i="32"/>
  <c r="I151" i="32"/>
  <c r="I159" i="32"/>
  <c r="I166" i="32"/>
  <c r="I168" i="32"/>
  <c r="I150" i="32"/>
  <c r="I161" i="32"/>
  <c r="I157" i="32"/>
  <c r="I158" i="32"/>
  <c r="I149" i="32"/>
  <c r="F74" i="42"/>
  <c r="G74" i="42"/>
  <c r="H74" i="42"/>
  <c r="D74" i="42"/>
  <c r="E147" i="32"/>
  <c r="E43" i="19" s="1"/>
  <c r="I169" i="32" l="1"/>
  <c r="I170" i="32"/>
  <c r="L169" i="32"/>
  <c r="L170" i="32"/>
  <c r="E148" i="32"/>
  <c r="D171" i="32" s="1"/>
  <c r="E168" i="32"/>
  <c r="E167" i="32"/>
  <c r="E161" i="32"/>
  <c r="G113" i="19" s="1"/>
  <c r="E164" i="32"/>
  <c r="J113" i="19" s="1"/>
  <c r="E162" i="32"/>
  <c r="H113" i="19" s="1"/>
  <c r="E163" i="32"/>
  <c r="I113" i="19" s="1"/>
  <c r="E166" i="32"/>
  <c r="L113" i="19" s="1"/>
  <c r="E160" i="32"/>
  <c r="F113" i="19" s="1"/>
  <c r="E152" i="32"/>
  <c r="G85" i="19" s="1"/>
  <c r="E153" i="32"/>
  <c r="H85" i="19" s="1"/>
  <c r="E159" i="32"/>
  <c r="E113" i="19" s="1"/>
  <c r="E150" i="32"/>
  <c r="E85" i="19" s="1"/>
  <c r="E154" i="32"/>
  <c r="I85" i="19" s="1"/>
  <c r="E157" i="32"/>
  <c r="L85" i="19" s="1"/>
  <c r="E155" i="32"/>
  <c r="J85" i="19" s="1"/>
  <c r="E156" i="32"/>
  <c r="K85" i="19" s="1"/>
  <c r="E151" i="32"/>
  <c r="F85" i="19" s="1"/>
  <c r="E165" i="32"/>
  <c r="K113" i="19" s="1"/>
  <c r="E149" i="32"/>
  <c r="E158" i="32"/>
  <c r="E47" i="19"/>
  <c r="D60" i="42" s="1"/>
  <c r="H59" i="42"/>
  <c r="E170" i="32" l="1"/>
  <c r="E169" i="32"/>
  <c r="G70" i="42"/>
  <c r="I71" i="42"/>
  <c r="F60" i="42"/>
  <c r="G60" i="42"/>
  <c r="E74" i="42"/>
  <c r="R74" i="42" s="1"/>
  <c r="G71" i="42"/>
  <c r="G78" i="42"/>
  <c r="G72" i="42"/>
  <c r="G75" i="42"/>
  <c r="G80" i="42"/>
  <c r="G73" i="42"/>
  <c r="G84" i="42"/>
  <c r="G79" i="42"/>
  <c r="G76" i="42"/>
  <c r="I70" i="42"/>
  <c r="I78" i="42"/>
  <c r="I76" i="42"/>
  <c r="I80" i="42"/>
  <c r="I72" i="42"/>
  <c r="I79" i="42"/>
  <c r="I75" i="42"/>
  <c r="I84" i="42"/>
  <c r="I73" i="42"/>
  <c r="F78" i="42"/>
  <c r="F76" i="42"/>
  <c r="F72" i="42"/>
  <c r="F79" i="42"/>
  <c r="F80" i="42"/>
  <c r="F73" i="42"/>
  <c r="F84" i="42"/>
  <c r="F75" i="42"/>
  <c r="H70" i="42"/>
  <c r="H78" i="42"/>
  <c r="H72" i="42"/>
  <c r="H73" i="42"/>
  <c r="H76" i="42"/>
  <c r="H79" i="42"/>
  <c r="H80" i="42"/>
  <c r="H84" i="42"/>
  <c r="H75" i="42"/>
  <c r="D78" i="42"/>
  <c r="D79" i="42"/>
  <c r="D84" i="42"/>
  <c r="D76" i="42"/>
  <c r="D75" i="42"/>
  <c r="D72" i="42"/>
  <c r="D80" i="42"/>
  <c r="D73" i="42"/>
  <c r="H71" i="42"/>
  <c r="F70" i="42"/>
  <c r="F71" i="42"/>
  <c r="D71" i="42"/>
  <c r="D70" i="42"/>
  <c r="F57" i="42"/>
  <c r="H57" i="42"/>
  <c r="D57" i="42"/>
  <c r="E70" i="42" l="1"/>
  <c r="R70" i="42" s="1"/>
  <c r="E72" i="42"/>
  <c r="R72" i="42" s="1"/>
  <c r="E60" i="42"/>
  <c r="E71" i="42"/>
  <c r="R71" i="42" s="1"/>
  <c r="E79" i="42"/>
  <c r="R79" i="42" s="1"/>
  <c r="E78" i="42"/>
  <c r="R78" i="42" s="1"/>
  <c r="E75" i="42"/>
  <c r="R75" i="42" s="1"/>
  <c r="E80" i="42"/>
  <c r="R80" i="42" s="1"/>
  <c r="E76" i="42"/>
  <c r="R76" i="42" s="1"/>
  <c r="E73" i="42"/>
  <c r="R73" i="42" s="1"/>
  <c r="E84" i="42"/>
  <c r="R84" i="42" s="1"/>
  <c r="E57" i="42"/>
  <c r="F92" i="42" l="1"/>
  <c r="E92" i="42" l="1"/>
  <c r="E61" i="42"/>
  <c r="F25" i="27" l="1"/>
  <c r="G39" i="35" l="1"/>
  <c r="Q37" i="35"/>
  <c r="E45" i="35"/>
  <c r="Q42" i="35"/>
  <c r="Q36" i="35"/>
  <c r="H45" i="35"/>
  <c r="H39" i="35"/>
  <c r="E60" i="19"/>
  <c r="D94" i="42" s="1"/>
  <c r="Q43" i="35"/>
  <c r="F45" i="35"/>
  <c r="Q44" i="35"/>
  <c r="F39" i="35"/>
  <c r="E39" i="35"/>
  <c r="Q35" i="35"/>
  <c r="G45" i="35"/>
  <c r="Q38" i="35"/>
  <c r="E59" i="19"/>
  <c r="G47" i="35" l="1"/>
  <c r="Q39" i="35"/>
  <c r="H47" i="35"/>
  <c r="E47" i="35"/>
  <c r="Q45" i="35"/>
  <c r="F47" i="35"/>
  <c r="D93" i="42"/>
  <c r="D15" i="42" s="1"/>
  <c r="Q47" i="35" l="1"/>
  <c r="H81" i="19" l="1"/>
  <c r="J81" i="19"/>
  <c r="F81" i="19"/>
  <c r="L81" i="19"/>
  <c r="G81" i="19"/>
  <c r="K81" i="19"/>
  <c r="I81" i="19"/>
  <c r="E227" i="19"/>
  <c r="I56" i="42" s="1"/>
  <c r="E81" i="19"/>
  <c r="E157" i="19"/>
  <c r="H56" i="42" s="1"/>
  <c r="D14" i="27" l="1"/>
  <c r="F14" i="27" s="1"/>
  <c r="E156" i="19"/>
  <c r="F56" i="42"/>
  <c r="H12" i="42"/>
  <c r="D56" i="42"/>
  <c r="E226" i="19"/>
  <c r="I12" i="42"/>
  <c r="AB168" i="32" l="1"/>
  <c r="E170" i="19"/>
  <c r="AB167" i="32"/>
  <c r="E229" i="19"/>
  <c r="E56" i="42"/>
  <c r="T168" i="32" l="1"/>
  <c r="E175" i="19"/>
  <c r="E234" i="19"/>
  <c r="T167" i="32"/>
  <c r="U168" i="32" l="1"/>
  <c r="U167" i="32"/>
  <c r="L84" i="19"/>
  <c r="L80" i="19" s="1"/>
  <c r="AB157" i="32" s="1"/>
  <c r="J112" i="19"/>
  <c r="J110" i="19" s="1"/>
  <c r="K112" i="19"/>
  <c r="K110" i="19" s="1"/>
  <c r="J84" i="19"/>
  <c r="J80" i="19" s="1"/>
  <c r="J94" i="19" s="1"/>
  <c r="F112" i="19"/>
  <c r="F110" i="19" s="1"/>
  <c r="F84" i="19"/>
  <c r="F80" i="19" s="1"/>
  <c r="H112" i="19"/>
  <c r="H110" i="19" s="1"/>
  <c r="AB162" i="32" s="1"/>
  <c r="G84" i="19"/>
  <c r="G80" i="19" s="1"/>
  <c r="H84" i="19"/>
  <c r="H80" i="19" s="1"/>
  <c r="AB153" i="32" s="1"/>
  <c r="L112" i="19"/>
  <c r="L110" i="19" s="1"/>
  <c r="I84" i="19"/>
  <c r="I80" i="19" s="1"/>
  <c r="AB154" i="32" s="1"/>
  <c r="K84" i="19"/>
  <c r="K80" i="19" s="1"/>
  <c r="G112" i="19"/>
  <c r="G110" i="19" s="1"/>
  <c r="I112" i="19"/>
  <c r="I110" i="19" s="1"/>
  <c r="E84" i="19"/>
  <c r="E80" i="19" s="1"/>
  <c r="E112" i="19"/>
  <c r="E110" i="19" s="1"/>
  <c r="AB159" i="32" s="1"/>
  <c r="D59" i="42"/>
  <c r="F94" i="19" l="1"/>
  <c r="AB151" i="32"/>
  <c r="H122" i="19"/>
  <c r="AB150" i="32"/>
  <c r="E94" i="19"/>
  <c r="T150" i="32" s="1"/>
  <c r="AB152" i="32"/>
  <c r="G94" i="19"/>
  <c r="T152" i="32" s="1"/>
  <c r="G59" i="42"/>
  <c r="G12" i="42" s="1"/>
  <c r="E122" i="19"/>
  <c r="T159" i="32" s="1"/>
  <c r="I122" i="19"/>
  <c r="AB163" i="32"/>
  <c r="D12" i="42"/>
  <c r="F59" i="42"/>
  <c r="AB155" i="32"/>
  <c r="T155" i="32"/>
  <c r="H94" i="19"/>
  <c r="AB156" i="32"/>
  <c r="K94" i="19"/>
  <c r="T151" i="32"/>
  <c r="L94" i="19"/>
  <c r="T162" i="32"/>
  <c r="AB165" i="32"/>
  <c r="K122" i="19"/>
  <c r="I94" i="19"/>
  <c r="E42" i="19"/>
  <c r="AB161" i="32"/>
  <c r="G122" i="19"/>
  <c r="AB166" i="32"/>
  <c r="L122" i="19"/>
  <c r="F122" i="19"/>
  <c r="AB160" i="32"/>
  <c r="AB164" i="32"/>
  <c r="J122" i="19"/>
  <c r="AB158" i="32" l="1"/>
  <c r="T165" i="32"/>
  <c r="T164" i="32"/>
  <c r="T163" i="32"/>
  <c r="T156" i="32"/>
  <c r="AB147" i="32"/>
  <c r="D15" i="27"/>
  <c r="E56" i="19"/>
  <c r="T161" i="32"/>
  <c r="T154" i="32"/>
  <c r="AB149" i="32"/>
  <c r="T160" i="32"/>
  <c r="T166" i="32"/>
  <c r="T157" i="32"/>
  <c r="T153" i="32"/>
  <c r="F12" i="42"/>
  <c r="E59" i="42"/>
  <c r="E61" i="19" l="1"/>
  <c r="T147" i="32"/>
  <c r="F15" i="27"/>
  <c r="D13" i="27"/>
  <c r="T149" i="32"/>
  <c r="AB148" i="32"/>
  <c r="E12" i="42"/>
  <c r="T158" i="32"/>
  <c r="D23" i="27" l="1"/>
  <c r="F13" i="27"/>
  <c r="T148" i="32"/>
  <c r="T170" i="32" s="1"/>
  <c r="F149" i="32" s="1"/>
  <c r="Q149" i="32" s="1"/>
  <c r="AB169" i="32"/>
  <c r="O148" i="32" s="1"/>
  <c r="N171" i="32" s="1"/>
  <c r="AB170" i="32"/>
  <c r="U147" i="32"/>
  <c r="T169" i="32" l="1"/>
  <c r="G149" i="32" s="1"/>
  <c r="F147" i="32"/>
  <c r="F158" i="32"/>
  <c r="H198" i="35" s="1"/>
  <c r="F148" i="32"/>
  <c r="E171" i="32" s="1"/>
  <c r="O167" i="32"/>
  <c r="O152" i="32"/>
  <c r="O168" i="32"/>
  <c r="O159" i="32"/>
  <c r="O153" i="32"/>
  <c r="O151" i="32"/>
  <c r="O162" i="32"/>
  <c r="O150" i="32"/>
  <c r="O157" i="32"/>
  <c r="O154" i="32"/>
  <c r="O158" i="32"/>
  <c r="O160" i="32"/>
  <c r="O161" i="32"/>
  <c r="O165" i="32"/>
  <c r="O163" i="32"/>
  <c r="O164" i="32"/>
  <c r="O166" i="32"/>
  <c r="O155" i="32"/>
  <c r="O156" i="32"/>
  <c r="O149" i="32"/>
  <c r="O147" i="32"/>
  <c r="F159" i="32"/>
  <c r="F150" i="32"/>
  <c r="F152" i="32"/>
  <c r="F151" i="32"/>
  <c r="F162" i="32"/>
  <c r="F155" i="32"/>
  <c r="F153" i="32"/>
  <c r="F165" i="32"/>
  <c r="F166" i="32"/>
  <c r="F156" i="32"/>
  <c r="F164" i="32"/>
  <c r="F154" i="32"/>
  <c r="F161" i="32"/>
  <c r="F160" i="32"/>
  <c r="F163" i="32"/>
  <c r="F157" i="32"/>
  <c r="D27" i="27"/>
  <c r="F27" i="27" s="1"/>
  <c r="F23" i="27"/>
  <c r="G154" i="32" l="1"/>
  <c r="G151" i="32"/>
  <c r="G156" i="32"/>
  <c r="G152" i="32"/>
  <c r="G150" i="32"/>
  <c r="G168" i="32"/>
  <c r="G165" i="32"/>
  <c r="G158" i="32"/>
  <c r="G163" i="32"/>
  <c r="G159" i="32"/>
  <c r="G148" i="32"/>
  <c r="F171" i="32" s="1"/>
  <c r="G164" i="32"/>
  <c r="G157" i="32"/>
  <c r="G160" i="32"/>
  <c r="G155" i="32"/>
  <c r="G166" i="32"/>
  <c r="G153" i="32"/>
  <c r="G167" i="32"/>
  <c r="G161" i="32"/>
  <c r="G162" i="32"/>
  <c r="G147" i="32"/>
  <c r="I126" i="19"/>
  <c r="I125" i="19"/>
  <c r="Q163" i="32"/>
  <c r="E111" i="35"/>
  <c r="G108" i="35"/>
  <c r="H108" i="35"/>
  <c r="E108" i="35"/>
  <c r="H115" i="35"/>
  <c r="G115" i="35"/>
  <c r="E110" i="35"/>
  <c r="F111" i="35"/>
  <c r="F116" i="35"/>
  <c r="G111" i="35"/>
  <c r="F117" i="35"/>
  <c r="E116" i="35"/>
  <c r="F115" i="35"/>
  <c r="E115" i="35"/>
  <c r="G109" i="35"/>
  <c r="G110" i="35"/>
  <c r="F110" i="35"/>
  <c r="H116" i="35"/>
  <c r="Q153" i="32"/>
  <c r="F109" i="35"/>
  <c r="G116" i="35"/>
  <c r="E109" i="35"/>
  <c r="H117" i="35"/>
  <c r="H110" i="35"/>
  <c r="G117" i="35"/>
  <c r="E117" i="35"/>
  <c r="F108" i="35"/>
  <c r="H111" i="35"/>
  <c r="H109" i="35"/>
  <c r="E199" i="35"/>
  <c r="F205" i="35"/>
  <c r="G205" i="35"/>
  <c r="H205" i="35"/>
  <c r="E207" i="35"/>
  <c r="F198" i="35"/>
  <c r="E205" i="35"/>
  <c r="E198" i="35"/>
  <c r="H201" i="35"/>
  <c r="G200" i="35"/>
  <c r="Q158" i="32"/>
  <c r="E201" i="35"/>
  <c r="E200" i="35"/>
  <c r="G206" i="35"/>
  <c r="H207" i="35"/>
  <c r="G198" i="35"/>
  <c r="G207" i="35"/>
  <c r="G201" i="35"/>
  <c r="H199" i="35"/>
  <c r="E206" i="35"/>
  <c r="F201" i="35"/>
  <c r="H206" i="35"/>
  <c r="G199" i="35"/>
  <c r="F206" i="35"/>
  <c r="H200" i="35"/>
  <c r="F200" i="35"/>
  <c r="F199" i="35"/>
  <c r="F207" i="35"/>
  <c r="H144" i="35"/>
  <c r="Q155" i="32"/>
  <c r="H146" i="35"/>
  <c r="F151" i="35"/>
  <c r="E145" i="35"/>
  <c r="E153" i="35"/>
  <c r="F144" i="35"/>
  <c r="E151" i="35"/>
  <c r="H153" i="35"/>
  <c r="G153" i="35"/>
  <c r="G152" i="35"/>
  <c r="H145" i="35"/>
  <c r="G146" i="35"/>
  <c r="G151" i="35"/>
  <c r="G144" i="35"/>
  <c r="E146" i="35"/>
  <c r="E147" i="35"/>
  <c r="G145" i="35"/>
  <c r="H152" i="35"/>
  <c r="F152" i="35"/>
  <c r="E152" i="35"/>
  <c r="H151" i="35"/>
  <c r="F153" i="35"/>
  <c r="F147" i="35"/>
  <c r="F146" i="35"/>
  <c r="F145" i="35"/>
  <c r="E144" i="35"/>
  <c r="H147" i="35"/>
  <c r="G147" i="35"/>
  <c r="O169" i="32"/>
  <c r="D68" i="42"/>
  <c r="D85" i="42"/>
  <c r="D87" i="42"/>
  <c r="D82" i="42"/>
  <c r="D77" i="42"/>
  <c r="D86" i="42"/>
  <c r="O170" i="32"/>
  <c r="D83" i="42"/>
  <c r="D69" i="42"/>
  <c r="G126" i="19"/>
  <c r="G125" i="19"/>
  <c r="Q161" i="32"/>
  <c r="F68" i="42"/>
  <c r="F69" i="42"/>
  <c r="F87" i="42"/>
  <c r="F86" i="42"/>
  <c r="F77" i="42"/>
  <c r="F82" i="42"/>
  <c r="F83" i="42"/>
  <c r="F85" i="42"/>
  <c r="F79" i="35"/>
  <c r="F81" i="35"/>
  <c r="E81" i="35"/>
  <c r="H72" i="35"/>
  <c r="G74" i="35"/>
  <c r="G75" i="35"/>
  <c r="H79" i="35"/>
  <c r="G79" i="35"/>
  <c r="E80" i="35"/>
  <c r="F72" i="35"/>
  <c r="H80" i="35"/>
  <c r="F80" i="35"/>
  <c r="G72" i="35"/>
  <c r="G80" i="35"/>
  <c r="H75" i="35"/>
  <c r="Q151" i="32"/>
  <c r="E72" i="35"/>
  <c r="H74" i="35"/>
  <c r="E74" i="35"/>
  <c r="E79" i="35"/>
  <c r="H81" i="35"/>
  <c r="F73" i="35"/>
  <c r="H73" i="35"/>
  <c r="G73" i="35"/>
  <c r="F74" i="35"/>
  <c r="E75" i="35"/>
  <c r="G81" i="35"/>
  <c r="E73" i="35"/>
  <c r="F75" i="35"/>
  <c r="G68" i="42"/>
  <c r="G77" i="42"/>
  <c r="G83" i="42"/>
  <c r="G87" i="42"/>
  <c r="G85" i="42"/>
  <c r="G86" i="42"/>
  <c r="G69" i="42"/>
  <c r="G82" i="42"/>
  <c r="H87" i="42"/>
  <c r="H68" i="42"/>
  <c r="H83" i="42"/>
  <c r="H85" i="42"/>
  <c r="H77" i="42"/>
  <c r="H86" i="42"/>
  <c r="H69" i="42"/>
  <c r="H82" i="42"/>
  <c r="F169" i="32"/>
  <c r="F170" i="32"/>
  <c r="F125" i="19"/>
  <c r="Q160" i="32"/>
  <c r="F126" i="19"/>
  <c r="G134" i="35"/>
  <c r="H126" i="35"/>
  <c r="H133" i="35"/>
  <c r="E129" i="35"/>
  <c r="G126" i="35"/>
  <c r="F126" i="35"/>
  <c r="H135" i="35"/>
  <c r="F128" i="35"/>
  <c r="E134" i="35"/>
  <c r="F133" i="35"/>
  <c r="E126" i="35"/>
  <c r="E133" i="35"/>
  <c r="G129" i="35"/>
  <c r="Q154" i="32"/>
  <c r="G133" i="35"/>
  <c r="E127" i="35"/>
  <c r="H128" i="35"/>
  <c r="F129" i="35"/>
  <c r="E128" i="35"/>
  <c r="G127" i="35"/>
  <c r="H134" i="35"/>
  <c r="F135" i="35"/>
  <c r="E135" i="35"/>
  <c r="F127" i="35"/>
  <c r="G128" i="35"/>
  <c r="G135" i="35"/>
  <c r="H127" i="35"/>
  <c r="F134" i="35"/>
  <c r="H129" i="35"/>
  <c r="H97" i="35"/>
  <c r="E99" i="35"/>
  <c r="E98" i="35"/>
  <c r="E90" i="35"/>
  <c r="F99" i="35"/>
  <c r="F92" i="35"/>
  <c r="G98" i="35"/>
  <c r="G90" i="35"/>
  <c r="F93" i="35"/>
  <c r="H91" i="35"/>
  <c r="Q152" i="32"/>
  <c r="G97" i="35"/>
  <c r="F90" i="35"/>
  <c r="H99" i="35"/>
  <c r="E91" i="35"/>
  <c r="G93" i="35"/>
  <c r="G92" i="35"/>
  <c r="H98" i="35"/>
  <c r="H93" i="35"/>
  <c r="E93" i="35"/>
  <c r="G91" i="35"/>
  <c r="E97" i="35"/>
  <c r="H92" i="35"/>
  <c r="H90" i="35"/>
  <c r="F97" i="35"/>
  <c r="E92" i="35"/>
  <c r="F98" i="35"/>
  <c r="F91" i="35"/>
  <c r="G99" i="35"/>
  <c r="G162" i="35"/>
  <c r="H164" i="35"/>
  <c r="F171" i="35"/>
  <c r="G169" i="35"/>
  <c r="E171" i="35"/>
  <c r="E170" i="35"/>
  <c r="F163" i="35"/>
  <c r="H169" i="35"/>
  <c r="H170" i="35"/>
  <c r="Q156" i="32"/>
  <c r="E164" i="35"/>
  <c r="F162" i="35"/>
  <c r="G164" i="35"/>
  <c r="H163" i="35"/>
  <c r="F169" i="35"/>
  <c r="H162" i="35"/>
  <c r="E165" i="35"/>
  <c r="H171" i="35"/>
  <c r="E169" i="35"/>
  <c r="G163" i="35"/>
  <c r="F170" i="35"/>
  <c r="E163" i="35"/>
  <c r="E162" i="35"/>
  <c r="G165" i="35"/>
  <c r="F164" i="35"/>
  <c r="G170" i="35"/>
  <c r="H165" i="35"/>
  <c r="F165" i="35"/>
  <c r="G171" i="35"/>
  <c r="H54" i="35"/>
  <c r="F61" i="35"/>
  <c r="G61" i="35"/>
  <c r="E63" i="35"/>
  <c r="F54" i="35"/>
  <c r="E62" i="35"/>
  <c r="E56" i="35"/>
  <c r="G54" i="35"/>
  <c r="E57" i="35"/>
  <c r="E54" i="35"/>
  <c r="E61" i="35"/>
  <c r="H61" i="35"/>
  <c r="G55" i="35"/>
  <c r="F55" i="35"/>
  <c r="E55" i="35"/>
  <c r="H63" i="35"/>
  <c r="H56" i="35"/>
  <c r="F56" i="35"/>
  <c r="H57" i="35"/>
  <c r="F62" i="35"/>
  <c r="H55" i="35"/>
  <c r="G56" i="35"/>
  <c r="G57" i="35"/>
  <c r="Q150" i="32"/>
  <c r="G63" i="35"/>
  <c r="F63" i="35"/>
  <c r="G62" i="35"/>
  <c r="H62" i="35"/>
  <c r="F57" i="35"/>
  <c r="H125" i="19"/>
  <c r="Q162" i="32"/>
  <c r="H126" i="19"/>
  <c r="Q164" i="32"/>
  <c r="J126" i="19"/>
  <c r="J125" i="19"/>
  <c r="L126" i="19"/>
  <c r="L125" i="19"/>
  <c r="Q166" i="32"/>
  <c r="I68" i="42"/>
  <c r="I82" i="42"/>
  <c r="I85" i="42"/>
  <c r="I69" i="42"/>
  <c r="I83" i="42"/>
  <c r="I86" i="42"/>
  <c r="I77" i="42"/>
  <c r="I87" i="42"/>
  <c r="E125" i="19"/>
  <c r="E126" i="19"/>
  <c r="Q159" i="32"/>
  <c r="E180" i="35"/>
  <c r="F183" i="35"/>
  <c r="F189" i="35"/>
  <c r="E188" i="35"/>
  <c r="E182" i="35"/>
  <c r="G181" i="35"/>
  <c r="H182" i="35"/>
  <c r="F187" i="35"/>
  <c r="E183" i="35"/>
  <c r="E181" i="35"/>
  <c r="G180" i="35"/>
  <c r="E187" i="35"/>
  <c r="F188" i="35"/>
  <c r="H188" i="35"/>
  <c r="G187" i="35"/>
  <c r="H180" i="35"/>
  <c r="E189" i="35"/>
  <c r="F180" i="35"/>
  <c r="G189" i="35"/>
  <c r="F181" i="35"/>
  <c r="Q157" i="32"/>
  <c r="G182" i="35"/>
  <c r="H187" i="35"/>
  <c r="H181" i="35"/>
  <c r="G183" i="35"/>
  <c r="F182" i="35"/>
  <c r="G188" i="35"/>
  <c r="H183" i="35"/>
  <c r="H189" i="35"/>
  <c r="K125" i="19"/>
  <c r="K126" i="19"/>
  <c r="Q165" i="32"/>
  <c r="G170" i="32"/>
  <c r="K97" i="19" l="1"/>
  <c r="K127" i="19"/>
  <c r="U165" i="32" s="1"/>
  <c r="I127" i="19"/>
  <c r="G169" i="32"/>
  <c r="H100" i="35"/>
  <c r="H82" i="35"/>
  <c r="G127" i="19"/>
  <c r="U161" i="32" s="1"/>
  <c r="Q147" i="35"/>
  <c r="F100" i="35"/>
  <c r="L127" i="19"/>
  <c r="U166" i="32" s="1"/>
  <c r="Q110" i="35"/>
  <c r="E97" i="19"/>
  <c r="G190" i="35"/>
  <c r="G172" i="35"/>
  <c r="I67" i="42"/>
  <c r="I13" i="42" s="1"/>
  <c r="Q55" i="35"/>
  <c r="Q56" i="35"/>
  <c r="F130" i="35"/>
  <c r="F127" i="19"/>
  <c r="G82" i="35"/>
  <c r="E85" i="42"/>
  <c r="R85" i="42" s="1"/>
  <c r="F97" i="19"/>
  <c r="J127" i="19"/>
  <c r="U164" i="32" s="1"/>
  <c r="H97" i="19"/>
  <c r="Q99" i="35"/>
  <c r="G136" i="35"/>
  <c r="F82" i="35"/>
  <c r="F202" i="35"/>
  <c r="H190" i="35"/>
  <c r="G94" i="42"/>
  <c r="G58" i="35"/>
  <c r="Q171" i="35"/>
  <c r="Q92" i="35"/>
  <c r="Q135" i="35"/>
  <c r="E76" i="35"/>
  <c r="Q72" i="35"/>
  <c r="Q80" i="35"/>
  <c r="F98" i="19"/>
  <c r="F99" i="19" s="1"/>
  <c r="E68" i="42"/>
  <c r="F67" i="42"/>
  <c r="Q144" i="35"/>
  <c r="E148" i="35"/>
  <c r="J97" i="19"/>
  <c r="G202" i="35"/>
  <c r="E202" i="35"/>
  <c r="Q198" i="35"/>
  <c r="F118" i="35"/>
  <c r="H118" i="35"/>
  <c r="H127" i="19"/>
  <c r="Q62" i="35"/>
  <c r="E98" i="19"/>
  <c r="E172" i="35"/>
  <c r="Q169" i="35"/>
  <c r="Q164" i="35"/>
  <c r="H94" i="35"/>
  <c r="H102" i="35" s="1"/>
  <c r="G94" i="35"/>
  <c r="G130" i="35"/>
  <c r="H67" i="42"/>
  <c r="E83" i="42"/>
  <c r="R83" i="42" s="1"/>
  <c r="H148" i="35"/>
  <c r="F112" i="35"/>
  <c r="H112" i="35"/>
  <c r="G93" i="42"/>
  <c r="E127" i="19"/>
  <c r="F58" i="35"/>
  <c r="Q91" i="35"/>
  <c r="G97" i="19"/>
  <c r="Q133" i="35"/>
  <c r="E136" i="35"/>
  <c r="Q129" i="35"/>
  <c r="G67" i="42"/>
  <c r="E82" i="42"/>
  <c r="R82" i="42" s="1"/>
  <c r="Q146" i="35"/>
  <c r="E154" i="35"/>
  <c r="Q151" i="35"/>
  <c r="Q200" i="35"/>
  <c r="Q207" i="35"/>
  <c r="Q117" i="35"/>
  <c r="G112" i="35"/>
  <c r="Q108" i="35"/>
  <c r="E112" i="35"/>
  <c r="Q182" i="35"/>
  <c r="Q188" i="35"/>
  <c r="L98" i="19"/>
  <c r="L97" i="19"/>
  <c r="G184" i="35"/>
  <c r="G192" i="35" s="1"/>
  <c r="H64" i="35"/>
  <c r="Q63" i="35"/>
  <c r="Q165" i="35"/>
  <c r="G166" i="35"/>
  <c r="E100" i="35"/>
  <c r="Q97" i="35"/>
  <c r="Q128" i="35"/>
  <c r="Q126" i="35"/>
  <c r="E130" i="35"/>
  <c r="H136" i="35"/>
  <c r="G76" i="35"/>
  <c r="E77" i="42"/>
  <c r="R77" i="42" s="1"/>
  <c r="D67" i="42"/>
  <c r="G148" i="35"/>
  <c r="F148" i="35"/>
  <c r="Q206" i="35"/>
  <c r="Q201" i="35"/>
  <c r="H208" i="35"/>
  <c r="Q111" i="35"/>
  <c r="E208" i="35"/>
  <c r="Q205" i="35"/>
  <c r="E190" i="35"/>
  <c r="Q187" i="35"/>
  <c r="F184" i="35"/>
  <c r="Q181" i="35"/>
  <c r="Q61" i="35"/>
  <c r="E64" i="35"/>
  <c r="G64" i="35"/>
  <c r="H166" i="35"/>
  <c r="H172" i="35"/>
  <c r="F94" i="35"/>
  <c r="F136" i="35"/>
  <c r="H130" i="35"/>
  <c r="Q73" i="35"/>
  <c r="Q79" i="35"/>
  <c r="E82" i="35"/>
  <c r="H76" i="35"/>
  <c r="E86" i="42"/>
  <c r="R86" i="42" s="1"/>
  <c r="H154" i="35"/>
  <c r="G154" i="35"/>
  <c r="Q153" i="35"/>
  <c r="G208" i="35"/>
  <c r="Q116" i="35"/>
  <c r="H98" i="19"/>
  <c r="Q54" i="35"/>
  <c r="E58" i="35"/>
  <c r="F64" i="35"/>
  <c r="E166" i="35"/>
  <c r="Q162" i="35"/>
  <c r="F172" i="35"/>
  <c r="Q93" i="35"/>
  <c r="G100" i="35"/>
  <c r="E94" i="35"/>
  <c r="Q90" i="35"/>
  <c r="Q134" i="35"/>
  <c r="I98" i="19"/>
  <c r="I97" i="19"/>
  <c r="Q74" i="35"/>
  <c r="Q81" i="35"/>
  <c r="E87" i="42"/>
  <c r="R87" i="42" s="1"/>
  <c r="Q152" i="35"/>
  <c r="J98" i="19"/>
  <c r="Q145" i="35"/>
  <c r="H202" i="35"/>
  <c r="F208" i="35"/>
  <c r="U163" i="32"/>
  <c r="F166" i="35"/>
  <c r="Q189" i="35"/>
  <c r="Q183" i="35"/>
  <c r="E184" i="35"/>
  <c r="Q180" i="35"/>
  <c r="H184" i="35"/>
  <c r="F190" i="35"/>
  <c r="Q57" i="35"/>
  <c r="H58" i="35"/>
  <c r="Q163" i="35"/>
  <c r="K98" i="19"/>
  <c r="K99" i="19" s="1"/>
  <c r="Q170" i="35"/>
  <c r="G98" i="19"/>
  <c r="Q98" i="35"/>
  <c r="Q127" i="35"/>
  <c r="Q75" i="35"/>
  <c r="F76" i="35"/>
  <c r="E69" i="42"/>
  <c r="R69" i="42" s="1"/>
  <c r="F154" i="35"/>
  <c r="Q199" i="35"/>
  <c r="Q109" i="35"/>
  <c r="E118" i="35"/>
  <c r="Q115" i="35"/>
  <c r="G118" i="35"/>
  <c r="H84" i="35" l="1"/>
  <c r="G174" i="35"/>
  <c r="G120" i="35"/>
  <c r="F102" i="35"/>
  <c r="G84" i="35"/>
  <c r="G15" i="42"/>
  <c r="F192" i="35"/>
  <c r="I99" i="19"/>
  <c r="U154" i="32" s="1"/>
  <c r="F138" i="35"/>
  <c r="I55" i="42"/>
  <c r="I11" i="42" s="1"/>
  <c r="I14" i="42" s="1"/>
  <c r="G102" i="35"/>
  <c r="H99" i="19"/>
  <c r="U153" i="32" s="1"/>
  <c r="H156" i="35"/>
  <c r="G66" i="35"/>
  <c r="G138" i="35"/>
  <c r="F84" i="35"/>
  <c r="U160" i="32"/>
  <c r="F66" i="35"/>
  <c r="F210" i="35"/>
  <c r="Q94" i="35"/>
  <c r="G210" i="35"/>
  <c r="G99" i="19"/>
  <c r="F94" i="42"/>
  <c r="E94" i="42" s="1"/>
  <c r="H174" i="35"/>
  <c r="L99" i="19"/>
  <c r="U157" i="32" s="1"/>
  <c r="F174" i="35"/>
  <c r="F120" i="35"/>
  <c r="Q166" i="35"/>
  <c r="E67" i="42"/>
  <c r="E13" i="42" s="1"/>
  <c r="U156" i="32"/>
  <c r="E66" i="35"/>
  <c r="Q64" i="35"/>
  <c r="E192" i="35"/>
  <c r="Q190" i="35"/>
  <c r="Q130" i="35"/>
  <c r="H66" i="35"/>
  <c r="Q154" i="35"/>
  <c r="E156" i="35"/>
  <c r="F13" i="42"/>
  <c r="F55" i="42"/>
  <c r="U159" i="32"/>
  <c r="H55" i="42"/>
  <c r="H13" i="42"/>
  <c r="G156" i="35"/>
  <c r="D13" i="42"/>
  <c r="D55" i="42"/>
  <c r="U151" i="32"/>
  <c r="R68" i="42"/>
  <c r="Q202" i="35"/>
  <c r="Q172" i="35"/>
  <c r="E174" i="35"/>
  <c r="Q118" i="35"/>
  <c r="E120" i="35"/>
  <c r="F93" i="42"/>
  <c r="Q208" i="35"/>
  <c r="E210" i="35"/>
  <c r="E102" i="35"/>
  <c r="Q100" i="35"/>
  <c r="G13" i="42"/>
  <c r="G55" i="42"/>
  <c r="U162" i="32"/>
  <c r="E99" i="19"/>
  <c r="Q58" i="35"/>
  <c r="J99" i="19"/>
  <c r="H210" i="35"/>
  <c r="Q148" i="35"/>
  <c r="Q76" i="35"/>
  <c r="F156" i="35"/>
  <c r="Q184" i="35"/>
  <c r="E84" i="35"/>
  <c r="Q82" i="35"/>
  <c r="H138" i="35"/>
  <c r="Q112" i="35"/>
  <c r="Q136" i="35"/>
  <c r="E138" i="35"/>
  <c r="H120" i="35"/>
  <c r="H192" i="35"/>
  <c r="Q84" i="35" l="1"/>
  <c r="I90" i="42"/>
  <c r="I96" i="42" s="1"/>
  <c r="Q102" i="35"/>
  <c r="U152" i="32"/>
  <c r="Q174" i="35"/>
  <c r="Q192" i="35"/>
  <c r="E55" i="42"/>
  <c r="E90" i="42" s="1"/>
  <c r="Q120" i="35"/>
  <c r="Q66" i="35"/>
  <c r="Q210" i="35"/>
  <c r="E93" i="42"/>
  <c r="E15" i="42" s="1"/>
  <c r="F15" i="42"/>
  <c r="G11" i="42"/>
  <c r="G14" i="42" s="1"/>
  <c r="G90" i="42"/>
  <c r="G96" i="42" s="1"/>
  <c r="F90" i="42"/>
  <c r="F96" i="42" s="1"/>
  <c r="F11" i="42"/>
  <c r="F14" i="42" s="1"/>
  <c r="U158" i="32"/>
  <c r="D11" i="42"/>
  <c r="D14" i="42" s="1"/>
  <c r="D90" i="42"/>
  <c r="D96" i="42" s="1"/>
  <c r="Q156" i="35"/>
  <c r="I16" i="42"/>
  <c r="I24" i="42"/>
  <c r="Q138" i="35"/>
  <c r="U150" i="32"/>
  <c r="U155" i="32"/>
  <c r="H90" i="42"/>
  <c r="H96" i="42" s="1"/>
  <c r="H11" i="42"/>
  <c r="H14" i="42" s="1"/>
  <c r="E11" i="42" l="1"/>
  <c r="E14" i="42" s="1"/>
  <c r="E24" i="42" s="1"/>
  <c r="E96" i="42"/>
  <c r="U149" i="32"/>
  <c r="G16" i="42"/>
  <c r="G24" i="42"/>
  <c r="D16" i="42"/>
  <c r="D24" i="42"/>
  <c r="H16" i="42"/>
  <c r="H24" i="42"/>
  <c r="E16" i="42"/>
  <c r="F24" i="42"/>
  <c r="F16" i="42"/>
  <c r="U148" i="32" l="1"/>
  <c r="U169" i="32" l="1"/>
  <c r="U170" i="32"/>
  <c r="H167" i="32" l="1"/>
  <c r="H168" i="32"/>
  <c r="V144" i="32"/>
  <c r="H147" i="32"/>
  <c r="H164" i="32"/>
  <c r="H163" i="32"/>
  <c r="H160" i="32"/>
  <c r="H161" i="32"/>
  <c r="H166" i="32"/>
  <c r="H165" i="32"/>
  <c r="H157" i="32"/>
  <c r="H153" i="32"/>
  <c r="H162" i="32"/>
  <c r="H159" i="32"/>
  <c r="H151" i="32"/>
  <c r="H152" i="32"/>
  <c r="H156" i="32"/>
  <c r="H154" i="32"/>
  <c r="H150" i="32"/>
  <c r="H155" i="32"/>
  <c r="H158" i="32"/>
  <c r="H149" i="32"/>
  <c r="H148" i="32"/>
  <c r="G171" i="32" s="1"/>
  <c r="I129" i="19" l="1"/>
  <c r="I128" i="19"/>
  <c r="G101" i="19"/>
  <c r="G100" i="19"/>
  <c r="E63" i="19"/>
  <c r="D98" i="42" s="1"/>
  <c r="E62" i="19"/>
  <c r="D97" i="42" s="1"/>
  <c r="D17" i="42" s="1"/>
  <c r="G129" i="19"/>
  <c r="G128" i="19"/>
  <c r="F129" i="19"/>
  <c r="F128" i="19"/>
  <c r="E177" i="19"/>
  <c r="E176" i="19"/>
  <c r="H97" i="42" s="1"/>
  <c r="H17" i="42" s="1"/>
  <c r="F101" i="19"/>
  <c r="F100" i="19"/>
  <c r="E129" i="19"/>
  <c r="E128" i="19"/>
  <c r="H129" i="19"/>
  <c r="H128" i="19"/>
  <c r="J129" i="19"/>
  <c r="J128" i="19"/>
  <c r="J101" i="19"/>
  <c r="J100" i="19"/>
  <c r="H101" i="19"/>
  <c r="H100" i="19"/>
  <c r="E101" i="19"/>
  <c r="E100" i="19"/>
  <c r="L101" i="19"/>
  <c r="L100" i="19"/>
  <c r="I101" i="19"/>
  <c r="I100" i="19"/>
  <c r="K129" i="19"/>
  <c r="K128" i="19"/>
  <c r="K101" i="19"/>
  <c r="K100" i="19"/>
  <c r="L129" i="19"/>
  <c r="L128" i="19"/>
  <c r="E236" i="19"/>
  <c r="E235" i="19"/>
  <c r="I97" i="42" s="1"/>
  <c r="I17" i="42" s="1"/>
  <c r="H98" i="42"/>
  <c r="E178" i="19"/>
  <c r="H170" i="32"/>
  <c r="H169" i="32"/>
  <c r="E102" i="19" l="1"/>
  <c r="E130" i="19"/>
  <c r="F102" i="19"/>
  <c r="I102" i="19"/>
  <c r="J102" i="19"/>
  <c r="E237" i="19"/>
  <c r="G98" i="42"/>
  <c r="G18" i="42" s="1"/>
  <c r="G97" i="42"/>
  <c r="G17" i="42" s="1"/>
  <c r="I98" i="42"/>
  <c r="I18" i="42" s="1"/>
  <c r="I19" i="42" s="1"/>
  <c r="K130" i="19"/>
  <c r="H102" i="19"/>
  <c r="G130" i="19"/>
  <c r="F98" i="42"/>
  <c r="L130" i="19"/>
  <c r="L102" i="19"/>
  <c r="J130" i="19"/>
  <c r="G102" i="19"/>
  <c r="E64" i="19"/>
  <c r="F97" i="42"/>
  <c r="K102" i="19"/>
  <c r="H130" i="19"/>
  <c r="F130" i="19"/>
  <c r="I130" i="19"/>
  <c r="H18" i="42"/>
  <c r="H19" i="42" s="1"/>
  <c r="H100" i="42"/>
  <c r="D18" i="42"/>
  <c r="D19" i="42" s="1"/>
  <c r="D100" i="42"/>
  <c r="G19" i="42" l="1"/>
  <c r="G100" i="42"/>
  <c r="E98" i="42"/>
  <c r="E18" i="42" s="1"/>
  <c r="I100" i="42"/>
  <c r="F17" i="42"/>
  <c r="E97" i="42"/>
  <c r="E17" i="42" s="1"/>
  <c r="F18" i="42"/>
  <c r="F100" i="42"/>
  <c r="F19" i="42" l="1"/>
  <c r="E19" i="42"/>
  <c r="E100" i="4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Dahash, Saleh O</author>
  </authors>
  <commentList>
    <comment ref="B85" authorId="0" shapeId="0" xr:uid="{C5FA6A0F-4C3C-4567-A7B0-D4C3933E1C52}">
      <text>
        <r>
          <rPr>
            <sz val="9"/>
            <color indexed="81"/>
            <rFont val="Tahoma"/>
            <family val="2"/>
          </rPr>
          <t>Edit on Sheet
"</t>
        </r>
        <r>
          <rPr>
            <b/>
            <sz val="9"/>
            <color indexed="81"/>
            <rFont val="Tahoma"/>
            <family val="2"/>
          </rPr>
          <t>Company - Unbundled IS"</t>
        </r>
      </text>
    </comment>
    <comment ref="B86" authorId="0" shapeId="0" xr:uid="{6C65F854-9F6B-4FDE-BD1E-A908FEBDD032}">
      <text>
        <r>
          <rPr>
            <sz val="9"/>
            <color indexed="81"/>
            <rFont val="Tahoma"/>
            <family val="2"/>
          </rPr>
          <t>Edit on Sheet
"</t>
        </r>
        <r>
          <rPr>
            <b/>
            <sz val="9"/>
            <color indexed="81"/>
            <rFont val="Tahoma"/>
            <family val="2"/>
          </rPr>
          <t>Company - Unbundled IS</t>
        </r>
        <r>
          <rPr>
            <sz val="9"/>
            <color indexed="81"/>
            <rFont val="Tahoma"/>
            <family val="2"/>
          </rPr>
          <t>"</t>
        </r>
      </text>
    </comment>
    <comment ref="B87" authorId="0" shapeId="0" xr:uid="{6BBA789E-09B4-41CC-8A38-AE4AE885C918}">
      <text>
        <r>
          <rPr>
            <sz val="9"/>
            <color indexed="81"/>
            <rFont val="Tahoma"/>
            <family val="2"/>
          </rPr>
          <t>Edit on Sheet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>Company - Unbundled IS</t>
        </r>
        <r>
          <rPr>
            <sz val="9"/>
            <color indexed="81"/>
            <rFont val="Tahoma"/>
            <family val="2"/>
          </rPr>
          <t>"</t>
        </r>
      </text>
    </comment>
  </commentList>
</comments>
</file>

<file path=xl/sharedStrings.xml><?xml version="1.0" encoding="utf-8"?>
<sst xmlns="http://schemas.openxmlformats.org/spreadsheetml/2006/main" count="2310" uniqueCount="343">
  <si>
    <t>Legend</t>
  </si>
  <si>
    <t>Unit</t>
  </si>
  <si>
    <t>SAR</t>
  </si>
  <si>
    <t>Metrics</t>
  </si>
  <si>
    <t>Other Costs</t>
  </si>
  <si>
    <t>Revenues from sales of diesel products</t>
  </si>
  <si>
    <t>Revenues from sales of kerosene products</t>
  </si>
  <si>
    <t>Revenues</t>
  </si>
  <si>
    <t>Cost of Revenues</t>
  </si>
  <si>
    <t>Cost of storage of fuel products</t>
  </si>
  <si>
    <t>Operating Expenses</t>
  </si>
  <si>
    <t>Advertising and marketing costs</t>
  </si>
  <si>
    <t>Depreciation of property, plant and equipment</t>
  </si>
  <si>
    <t>Depreciation of right-of-use assets</t>
  </si>
  <si>
    <t>Equipment rentals</t>
  </si>
  <si>
    <t>Premises rentals</t>
  </si>
  <si>
    <t>Utilities costs</t>
  </si>
  <si>
    <t>Maintenance and repair costs</t>
  </si>
  <si>
    <t>Insurance costs</t>
  </si>
  <si>
    <t>Other expenses</t>
  </si>
  <si>
    <t>Carwash</t>
  </si>
  <si>
    <t>Convenience Store</t>
  </si>
  <si>
    <t>Restaurants</t>
  </si>
  <si>
    <t>F&amp;B Kiosks</t>
  </si>
  <si>
    <t>ATM</t>
  </si>
  <si>
    <t>1. Fuel Business</t>
  </si>
  <si>
    <t>I. Fuel Stations Business</t>
  </si>
  <si>
    <t>2. Non-Fuel Business</t>
  </si>
  <si>
    <t>a. Owned Non-Fuel Businesses</t>
  </si>
  <si>
    <t>Data Inputs</t>
  </si>
  <si>
    <t>Reporting Cycle</t>
  </si>
  <si>
    <t>Revenues from owned non-fuel business</t>
  </si>
  <si>
    <t>Cost of owned non-fuel business sales</t>
  </si>
  <si>
    <t>III. Corporate Business (Holding Level)</t>
  </si>
  <si>
    <t>Other Revenues</t>
  </si>
  <si>
    <t>Company share in gains / (loss) of investments in joint-ventures</t>
  </si>
  <si>
    <t>Profits / (loss) from investments at fair value</t>
  </si>
  <si>
    <t>Other income / (loss)</t>
  </si>
  <si>
    <t>Professional fees</t>
  </si>
  <si>
    <t>Cost of office supplies</t>
  </si>
  <si>
    <t>Corporate premises rentals</t>
  </si>
  <si>
    <t>Communication expenses</t>
  </si>
  <si>
    <t>Provision for contingent liabilities</t>
  </si>
  <si>
    <t>Franchise fees collected from franchisee fuel stations</t>
  </si>
  <si>
    <t>Provision for impairment of trade receivables</t>
  </si>
  <si>
    <t>Compensation of corporate management and shared functions</t>
  </si>
  <si>
    <t>Compensation of fuel station operational employees</t>
  </si>
  <si>
    <t>Compensation of fuel station management employees</t>
  </si>
  <si>
    <t>Compensation of owned non-fuel business operational employees</t>
  </si>
  <si>
    <t>Oil &amp; Lubricant Service</t>
  </si>
  <si>
    <t xml:space="preserve">Tires &amp; Service Center </t>
  </si>
  <si>
    <t>Other Non-Fuel Bus.</t>
  </si>
  <si>
    <t>Transportation fees collected from hauling to non-fuel station 3rd parties</t>
  </si>
  <si>
    <t>Transportation costs from hauling to fuel station 3rd parties</t>
  </si>
  <si>
    <t>Transportation costs from hauling to non-fuel station 3rd parties</t>
  </si>
  <si>
    <t>Transportation fees collected from hauling to fuel station 3rd parties</t>
  </si>
  <si>
    <t>Employees #</t>
  </si>
  <si>
    <t>Fuel Business</t>
  </si>
  <si>
    <t>Owned Fuel Business</t>
  </si>
  <si>
    <t>Non-Fuel Business</t>
  </si>
  <si>
    <t>Owned Non-Fuel Business</t>
  </si>
  <si>
    <t>Rented Non-Fuel Business</t>
  </si>
  <si>
    <t>Corporate Business (Holding Level)</t>
  </si>
  <si>
    <t>Campaigns #</t>
  </si>
  <si>
    <t>Text</t>
  </si>
  <si>
    <t>Number</t>
  </si>
  <si>
    <t>Computed</t>
  </si>
  <si>
    <t>Selling and marketing</t>
  </si>
  <si>
    <t>General and administration</t>
  </si>
  <si>
    <t>Saudi stock market expenses</t>
  </si>
  <si>
    <t>Other income</t>
  </si>
  <si>
    <t>Required input</t>
  </si>
  <si>
    <t>Required reconciliation details</t>
  </si>
  <si>
    <t>Unbundled  IS*</t>
  </si>
  <si>
    <t>Audited IS**</t>
  </si>
  <si>
    <t>Reconciliation Note***</t>
  </si>
  <si>
    <t>Transportation fees collected from hauling to owned fuel stations</t>
  </si>
  <si>
    <t>Transportation costs from hauling to owned fuel stations</t>
  </si>
  <si>
    <t>Commissions and sales incentives</t>
  </si>
  <si>
    <t>POS charges</t>
  </si>
  <si>
    <t>Revenues from sales of gasoline PG-91 products</t>
  </si>
  <si>
    <t>Revenues from sales of gasoline PG-95 products</t>
  </si>
  <si>
    <t>Cost of [Product A] products sold</t>
  </si>
  <si>
    <t>Cost of [Product C] products sold</t>
  </si>
  <si>
    <t>Cost of [Product B] products sold</t>
  </si>
  <si>
    <t>Transportation fees paid to owned hauling business</t>
  </si>
  <si>
    <t>Transportation fees paid to 3rd party hauling businesses</t>
  </si>
  <si>
    <t>Saudis</t>
  </si>
  <si>
    <t>Non-Saudis</t>
  </si>
  <si>
    <t>Volume of gasoline PG-91 products sold</t>
  </si>
  <si>
    <t>Volume of gasoline PG-95 products sold</t>
  </si>
  <si>
    <t>Volume of diesel products sold</t>
  </si>
  <si>
    <t>Volume of kerosene products sold</t>
  </si>
  <si>
    <t>Volume of [Product A] products sold</t>
  </si>
  <si>
    <t>Volume of [Product B] products sold</t>
  </si>
  <si>
    <t>Volume of [Product C] products sold</t>
  </si>
  <si>
    <t>KL</t>
  </si>
  <si>
    <t>Discrepancy</t>
  </si>
  <si>
    <t>Company</t>
  </si>
  <si>
    <t>Company - Unbundled Income Statement</t>
  </si>
  <si>
    <t>Company - Additional Information</t>
  </si>
  <si>
    <t>b. Rented Non-Fuel Businesses</t>
  </si>
  <si>
    <t>I. Aggregated Operating Expenses</t>
  </si>
  <si>
    <t>II. Volume of Fuel Sold</t>
  </si>
  <si>
    <t>1. Operational Employees Headcount</t>
  </si>
  <si>
    <t>2. Management Employees Headcount</t>
  </si>
  <si>
    <t>Company - Reconciliation</t>
  </si>
  <si>
    <t>Company - Templates</t>
  </si>
  <si>
    <t>Company - Unbundled Fixed Assets</t>
  </si>
  <si>
    <t>Land</t>
  </si>
  <si>
    <t>Buildings</t>
  </si>
  <si>
    <t>Leasehold Improvements</t>
  </si>
  <si>
    <t>Machinery &amp; Equipment</t>
  </si>
  <si>
    <t>Trucks &amp; Vehicles</t>
  </si>
  <si>
    <t>Computers</t>
  </si>
  <si>
    <t>Tools</t>
  </si>
  <si>
    <t>Furniture &amp; Fixtures</t>
  </si>
  <si>
    <t>Work in Progress</t>
  </si>
  <si>
    <t>Total</t>
  </si>
  <si>
    <t>Cost Basis</t>
  </si>
  <si>
    <t>At beginning of year</t>
  </si>
  <si>
    <t>Additions</t>
  </si>
  <si>
    <t>Disposals</t>
  </si>
  <si>
    <t>Transfers</t>
  </si>
  <si>
    <t>At end of year</t>
  </si>
  <si>
    <t>Accumulated Depreciation</t>
  </si>
  <si>
    <t>Depreciation charge of the year</t>
  </si>
  <si>
    <t>Net Book Value</t>
  </si>
  <si>
    <t>Company - Reconciliation of Income Statement</t>
  </si>
  <si>
    <t>Company - Reconciliation of Fixed Assets</t>
  </si>
  <si>
    <t>Right-of-Use
Land</t>
  </si>
  <si>
    <t>Right-of-Use
Buildings</t>
  </si>
  <si>
    <t>Audited BS Notes*</t>
  </si>
  <si>
    <t>Table of Content</t>
  </si>
  <si>
    <t>Revenues from rental income to non-fuel business</t>
  </si>
  <si>
    <t>Unbundled Fixed Assets*</t>
  </si>
  <si>
    <t>Company ID</t>
  </si>
  <si>
    <t>Company Name</t>
  </si>
  <si>
    <t>CEO Name</t>
  </si>
  <si>
    <t>Corporate Telephone Number</t>
  </si>
  <si>
    <t>Corporate Email</t>
  </si>
  <si>
    <t>Corporate Point of Contact Name</t>
  </si>
  <si>
    <t>Company - Corporate Details</t>
  </si>
  <si>
    <t>Government license expenses</t>
  </si>
  <si>
    <t>Government labour fees</t>
  </si>
  <si>
    <t>Other government expenses</t>
  </si>
  <si>
    <t>Non-Fuel Businesses</t>
  </si>
  <si>
    <t>Corporate Business</t>
  </si>
  <si>
    <t>Compensation of operational employees</t>
  </si>
  <si>
    <t>Revenues from non-fuel businesses</t>
  </si>
  <si>
    <t>Cost of non-fuel business sales</t>
  </si>
  <si>
    <t>Profits / (loss) from investments, and other income / (loss)</t>
  </si>
  <si>
    <t>N/A</t>
  </si>
  <si>
    <t>Owned Non-Fuel Businesses</t>
  </si>
  <si>
    <t>Rented Non-Fuel Businesses</t>
  </si>
  <si>
    <t>Company Financials</t>
  </si>
  <si>
    <t>Gross Profits</t>
  </si>
  <si>
    <t>Revenues from sales of fuel products</t>
  </si>
  <si>
    <t>Cost of fuel products sold</t>
  </si>
  <si>
    <t>Profitability Analysis</t>
  </si>
  <si>
    <t>Transportation fees paid to company hauling business</t>
  </si>
  <si>
    <t>Gross Profit</t>
  </si>
  <si>
    <t>Gross Margin</t>
  </si>
  <si>
    <t>%</t>
  </si>
  <si>
    <t>Summary Profitability</t>
  </si>
  <si>
    <t>Margins Analysis</t>
  </si>
  <si>
    <t>Detailed Profitability</t>
  </si>
  <si>
    <t>Disaggregation Method</t>
  </si>
  <si>
    <t>Marketing Campaign #</t>
  </si>
  <si>
    <t>Operational Employee #</t>
  </si>
  <si>
    <t>Other Income Before Interest and Tax</t>
  </si>
  <si>
    <t>Number of Dispensers</t>
  </si>
  <si>
    <t>Disaggregation Computation</t>
  </si>
  <si>
    <t>Multiple</t>
  </si>
  <si>
    <t>Mutliple</t>
  </si>
  <si>
    <t>Comment</t>
  </si>
  <si>
    <t>Rented Oil &amp; Lubricant Service</t>
  </si>
  <si>
    <t xml:space="preserve">Rented Tires &amp; Service Center </t>
  </si>
  <si>
    <t>Rented Carwash</t>
  </si>
  <si>
    <t>Rented Convenience Store</t>
  </si>
  <si>
    <t>Rented Restaurants</t>
  </si>
  <si>
    <t>Rented F&amp;B Kiosks</t>
  </si>
  <si>
    <t>Rented ATM</t>
  </si>
  <si>
    <t>Rented Other Non-Fuel Bus.</t>
  </si>
  <si>
    <t>Owned Oil &amp; Lubricant Service</t>
  </si>
  <si>
    <t xml:space="preserve">Owned Tires &amp; Service Center </t>
  </si>
  <si>
    <t>Owned Carwash</t>
  </si>
  <si>
    <t>Owned Convenience Store</t>
  </si>
  <si>
    <t>Owned Restaurants</t>
  </si>
  <si>
    <t>Owned F&amp;B Kiosks</t>
  </si>
  <si>
    <t>Owned ATM</t>
  </si>
  <si>
    <t>Owned Other Non-Fuel Bus.</t>
  </si>
  <si>
    <t>Note for Owned Non-Fuel Businesses</t>
  </si>
  <si>
    <t>Note for Rented Non-Fuel Businesses</t>
  </si>
  <si>
    <t>Zakat expense</t>
  </si>
  <si>
    <t>Direct and Allocated Operating Expenses</t>
  </si>
  <si>
    <t>II. Hauling Business</t>
  </si>
  <si>
    <t>Hauling Business</t>
  </si>
  <si>
    <t>Owned Hauling Business</t>
  </si>
  <si>
    <t>Compensation of hauling operational employees</t>
  </si>
  <si>
    <t>Compensation of hauling management employees</t>
  </si>
  <si>
    <t>Government license expense</t>
  </si>
  <si>
    <t>Earnings Before Interest and Tax</t>
  </si>
  <si>
    <t>Zakat Expense</t>
  </si>
  <si>
    <t xml:space="preserve">Financial Reporting Year  </t>
  </si>
  <si>
    <t xml:space="preserve">Comments </t>
  </si>
  <si>
    <t>Revenues from sales of [Product or service A] products</t>
  </si>
  <si>
    <t>Revenues from sales of [Product or Service B] products</t>
  </si>
  <si>
    <t>Revenues from sales of [Product or Service C] products</t>
  </si>
  <si>
    <t>Point of Sales charges</t>
  </si>
  <si>
    <t xml:space="preserve">Please name and insert another type of COGS not listed above </t>
  </si>
  <si>
    <t xml:space="preserve">Government labor charges </t>
  </si>
  <si>
    <t>Please name and insert another type of G&amp;A costs (1)</t>
  </si>
  <si>
    <t>Please name and insert another type of G&amp;A costs (2)</t>
  </si>
  <si>
    <t>Please name and insert another type of G&amp;A costs (3)</t>
  </si>
  <si>
    <t>Fuel evaporative loss</t>
  </si>
  <si>
    <t>Cost of purchasing gasoline PG-91 products sold</t>
  </si>
  <si>
    <t>Cost of purchasing gasoline PG-95 products sold</t>
  </si>
  <si>
    <t>Cost of purchasing diesel products sold</t>
  </si>
  <si>
    <t>Cost of purchasing kerosene products sold</t>
  </si>
  <si>
    <t xml:space="preserve">I. </t>
  </si>
  <si>
    <t>Fuel Stations Business</t>
  </si>
  <si>
    <t xml:space="preserve">II. </t>
  </si>
  <si>
    <t>EBIT</t>
  </si>
  <si>
    <t>Tax expense</t>
  </si>
  <si>
    <r>
      <rPr>
        <b/>
        <sz val="11"/>
        <color theme="1"/>
        <rFont val="Arial"/>
        <family val="2"/>
        <scheme val="minor"/>
      </rPr>
      <t>[Extra cost]</t>
    </r>
    <r>
      <rPr>
        <sz val="11"/>
        <color theme="1"/>
        <rFont val="Arial"/>
        <family val="2"/>
        <scheme val="minor"/>
      </rPr>
      <t xml:space="preserve"> Please name and insert another type of COGS not listed above </t>
    </r>
  </si>
  <si>
    <t xml:space="preserve">Please define this cost </t>
  </si>
  <si>
    <t>2a</t>
  </si>
  <si>
    <t>Aggregated Fuel Stations Business</t>
  </si>
  <si>
    <t>2c</t>
  </si>
  <si>
    <t>2b</t>
  </si>
  <si>
    <t>2d</t>
  </si>
  <si>
    <t>2e</t>
  </si>
  <si>
    <t>2f</t>
  </si>
  <si>
    <t>2g</t>
  </si>
  <si>
    <t>2h</t>
  </si>
  <si>
    <t>Depreciation of property</t>
  </si>
  <si>
    <t>Depreciation of plant and equipment</t>
  </si>
  <si>
    <t>EBITDA</t>
  </si>
  <si>
    <t xml:space="preserve">Net Income </t>
  </si>
  <si>
    <t>Water</t>
  </si>
  <si>
    <t>Electricity</t>
  </si>
  <si>
    <t>Other Utilities costs</t>
  </si>
  <si>
    <t xml:space="preserve">IIV. </t>
  </si>
  <si>
    <t>Other Operating Activities</t>
  </si>
  <si>
    <t>IIV. Other Operating Activities</t>
  </si>
  <si>
    <t>Other Operating expenses</t>
  </si>
  <si>
    <t>Total Fuel Station</t>
  </si>
  <si>
    <t>1.Fuel Business</t>
  </si>
  <si>
    <t>Net Income</t>
  </si>
  <si>
    <t>Finance</t>
  </si>
  <si>
    <t>Procurement</t>
  </si>
  <si>
    <t>Marketing</t>
  </si>
  <si>
    <t>Information Technology</t>
  </si>
  <si>
    <t>Human Resources</t>
  </si>
  <si>
    <t>CEO</t>
  </si>
  <si>
    <t>Volume of gasoline PG-91 products transported</t>
  </si>
  <si>
    <t>Volume of gasoline PG-95 products transported</t>
  </si>
  <si>
    <t>Volume of diesel products transported</t>
  </si>
  <si>
    <t>Volume of kerosene products transported</t>
  </si>
  <si>
    <t>Volume of [Product A] products transported</t>
  </si>
  <si>
    <t>Volume of [Product B] products transported</t>
  </si>
  <si>
    <t>Volume of [Product C] products transported</t>
  </si>
  <si>
    <t>Own fuel station</t>
  </si>
  <si>
    <t>To other companies</t>
  </si>
  <si>
    <t>III. Volume of Fuel Transported</t>
  </si>
  <si>
    <t>V. Marketing Campaigns Count</t>
  </si>
  <si>
    <t>Legal</t>
  </si>
  <si>
    <r>
      <t xml:space="preserve">Share of Corporate Costs </t>
    </r>
    <r>
      <rPr>
        <i/>
        <sz val="11"/>
        <color rgb="FFFF0000"/>
        <rFont val="Arial"/>
        <family val="2"/>
        <scheme val="minor"/>
      </rPr>
      <t>(Allocated to Business lines)</t>
    </r>
  </si>
  <si>
    <t>Operating Cost</t>
  </si>
  <si>
    <t>Other (please define it)</t>
  </si>
  <si>
    <t xml:space="preserve">Transportation Fuel consumption Costs </t>
  </si>
  <si>
    <t>IV. Transportation to own Fuel Station expense calculation</t>
  </si>
  <si>
    <t>Net income</t>
  </si>
  <si>
    <t>Brackets</t>
  </si>
  <si>
    <t>0-50 km</t>
  </si>
  <si>
    <t>&gt;600 km</t>
  </si>
  <si>
    <t># Fuel Stations</t>
  </si>
  <si>
    <t>(395) Decision
(Riyal/Liter)</t>
  </si>
  <si>
    <t>Volume Transported
(Litres)</t>
  </si>
  <si>
    <t>Transportation cost
(Riyal/Liter)</t>
  </si>
  <si>
    <t>* As per the reported audited financial statements - balance sheet notes</t>
  </si>
  <si>
    <t>** Only required in case of discrepancy between unbundled fixed assets and audited balance sheet notes</t>
  </si>
  <si>
    <t>* As per the reported audited financial statements - income statement</t>
  </si>
  <si>
    <t>** Only required in case of discrepancy between unbundled income statement and audited income statement</t>
  </si>
  <si>
    <t>V. Employees Headcount</t>
  </si>
  <si>
    <t>VI. Marketing Campaigns Count</t>
  </si>
  <si>
    <t>Other Cost of Revenues</t>
  </si>
  <si>
    <t>Share of Corporate Costs</t>
  </si>
  <si>
    <t xml:space="preserve">Utilities Costs </t>
  </si>
  <si>
    <t>Non-Fuel Business Count</t>
  </si>
  <si>
    <t>Number of businesses</t>
  </si>
  <si>
    <t>Owned Non-Fuel Business Count</t>
  </si>
  <si>
    <t>Rented Non-Fuel Business Count</t>
  </si>
  <si>
    <t>VII Non-Fuel Business Count</t>
  </si>
  <si>
    <t>VII. Non-Fuel Business Count</t>
  </si>
  <si>
    <t>Other Operating Activities 1</t>
  </si>
  <si>
    <t>Other Operating Activities 2</t>
  </si>
  <si>
    <t>Other Operating Activities 3</t>
  </si>
  <si>
    <t>EBITDA Margin</t>
  </si>
  <si>
    <t xml:space="preserve">Please define this item </t>
  </si>
  <si>
    <t>None Saudi Employee #</t>
  </si>
  <si>
    <t>Donations and social services</t>
  </si>
  <si>
    <t>Amortization expenses</t>
  </si>
  <si>
    <t>FS Operational Employee #</t>
  </si>
  <si>
    <t>FS EBITDA</t>
  </si>
  <si>
    <r>
      <t xml:space="preserve">Rented </t>
    </r>
    <r>
      <rPr>
        <b/>
        <sz val="11"/>
        <color theme="1"/>
        <rFont val="Arial"/>
        <family val="2"/>
        <scheme val="minor"/>
      </rPr>
      <t>Non-Fuel Bus</t>
    </r>
    <r>
      <rPr>
        <sz val="11"/>
        <color theme="1"/>
        <rFont val="Arial"/>
        <family val="2"/>
        <scheme val="minor"/>
      </rPr>
      <t>iness</t>
    </r>
  </si>
  <si>
    <t>Depreciation &amp; Amotization</t>
  </si>
  <si>
    <t>Saudi Employee #</t>
  </si>
  <si>
    <t>Management Employees #</t>
  </si>
  <si>
    <t>Employee #</t>
  </si>
  <si>
    <t>#</t>
  </si>
  <si>
    <t xml:space="preserve">VIII Fuel Stations Profile </t>
  </si>
  <si>
    <t xml:space="preserve">General Ledger </t>
  </si>
  <si>
    <t>Company Accounting Reprts ( General Ledger - Fixed Assets Registry )</t>
  </si>
  <si>
    <t>Fixed Assets Registry</t>
  </si>
  <si>
    <t xml:space="preserve">Please report on this sheet all componenet of Assets registry report that extracted from Accounting system </t>
  </si>
  <si>
    <t xml:space="preserve">Please report on this sheet all componenet of General Ledger report that extracted from Accounting system </t>
  </si>
  <si>
    <t xml:space="preserve">Fuel Station Profile </t>
  </si>
  <si>
    <t>Category A</t>
  </si>
  <si>
    <t xml:space="preserve">Category B </t>
  </si>
  <si>
    <t xml:space="preserve">Number of Fuel Station </t>
  </si>
  <si>
    <t>Category C</t>
  </si>
  <si>
    <t xml:space="preserve">Dedicated Size </t>
  </si>
  <si>
    <t xml:space="preserve">Fuel Business </t>
  </si>
  <si>
    <t xml:space="preserve">Non-Fuel Business </t>
  </si>
  <si>
    <t>Operating cost</t>
  </si>
  <si>
    <t># of employees</t>
  </si>
  <si>
    <t>Revenue</t>
  </si>
  <si>
    <t>Saudi Employee</t>
  </si>
  <si>
    <t>Weighted Fuel Busines</t>
  </si>
  <si>
    <t>Weighted non-Fuel Busines</t>
  </si>
  <si>
    <t>MoEnergy Estimate of fuel station spaces</t>
  </si>
  <si>
    <t>Total Non-Fuel Business</t>
  </si>
  <si>
    <t>Required Mapping From General Ledger/ Fixed Asset sheet</t>
  </si>
  <si>
    <t>Required Input</t>
  </si>
  <si>
    <t>Data Inputs/Mapping</t>
  </si>
  <si>
    <t>51-99 km</t>
  </si>
  <si>
    <t>100-199 km</t>
  </si>
  <si>
    <t>200-299 km</t>
  </si>
  <si>
    <t>300-399 km</t>
  </si>
  <si>
    <t>400-499 km</t>
  </si>
  <si>
    <t>500-599 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</si>
</sst>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(* #,##0.000_);_(* \(#,##0.000\);_(* &quot;-&quot;??_);_(@_)"/>
    <numFmt numFmtId="165" formatCode="_(* #,##0_);_(* \(#,##0\);_(* &quot;-&quot;??_);_(@_)"/>
    <numFmt numFmtId="166" formatCode="_(* #,##0.0000000_);_(* \(#,##0.0000000\);_(* &quot;-&quot;??_);_(@_)"/>
    <numFmt numFmtId="167" formatCode="0.0000"/>
    <numFmt numFmtId="168" formatCode="&quot;0&quot;0"/>
    <numFmt numFmtId="169" formatCode="0.0%"/>
    <numFmt numFmtId="170" formatCode="mmmm\ yyyy"/>
    <numFmt numFmtId="171" formatCode="_(* #,##0.0000_);_(* \(#,##0.0000\);_(* &quot;-&quot;??_);_(@_)"/>
  </numFmts>
  <fonts count="28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72"/>
      <color theme="0"/>
      <name val="Arial"/>
      <family val="2"/>
      <scheme val="minor"/>
    </font>
    <font>
      <i/>
      <sz val="11"/>
      <color theme="1"/>
      <name val="Arial"/>
      <family val="2"/>
      <scheme val="minor"/>
    </font>
    <font>
      <sz val="11"/>
      <name val="Arial"/>
      <family val="2"/>
      <scheme val="minor"/>
    </font>
    <font>
      <u/>
      <sz val="11"/>
      <color theme="10"/>
      <name val="Arial"/>
      <family val="2"/>
      <scheme val="minor"/>
    </font>
    <font>
      <sz val="9"/>
      <color theme="1"/>
      <name val="Arial"/>
      <family val="2"/>
      <scheme val="minor"/>
    </font>
    <font>
      <sz val="9"/>
      <color rgb="FF1D4666"/>
      <name val="Segoe UI"/>
      <family val="2"/>
    </font>
    <font>
      <b/>
      <sz val="11"/>
      <name val="Arial"/>
      <family val="2"/>
      <scheme val="minor"/>
    </font>
    <font>
      <i/>
      <sz val="9"/>
      <color theme="1"/>
      <name val="Arial"/>
      <family val="2"/>
      <scheme val="minor"/>
    </font>
    <font>
      <u/>
      <sz val="9"/>
      <color theme="10"/>
      <name val="Arial"/>
      <family val="2"/>
      <scheme val="minor"/>
    </font>
    <font>
      <b/>
      <sz val="9"/>
      <color theme="1"/>
      <name val="Arial"/>
      <family val="2"/>
      <scheme val="minor"/>
    </font>
    <font>
      <b/>
      <sz val="72"/>
      <color theme="1"/>
      <name val="Arial"/>
      <family val="2"/>
      <scheme val="minor"/>
    </font>
    <font>
      <i/>
      <sz val="11"/>
      <color theme="0" tint="-0.34998626667073579"/>
      <name val="Arial"/>
      <family val="2"/>
      <scheme val="minor"/>
    </font>
    <font>
      <i/>
      <sz val="11"/>
      <color rgb="FFFF0000"/>
      <name val="Arial"/>
      <family val="2"/>
      <scheme val="minor"/>
    </font>
    <font>
      <b/>
      <i/>
      <sz val="11"/>
      <color theme="0"/>
      <name val="Arial"/>
      <family val="2"/>
      <scheme val="minor"/>
    </font>
    <font>
      <u/>
      <sz val="9"/>
      <name val="Arial"/>
      <family val="2"/>
      <scheme val="minor"/>
    </font>
    <font>
      <sz val="11"/>
      <color theme="9" tint="-0.249977111117893"/>
      <name val="Arial"/>
      <family val="2"/>
      <scheme val="minor"/>
    </font>
    <font>
      <b/>
      <i/>
      <sz val="11"/>
      <color theme="1"/>
      <name val="Arial"/>
      <family val="2"/>
      <scheme val="minor"/>
    </font>
    <font>
      <sz val="11"/>
      <color rgb="FF0000FF"/>
      <name val="Arial"/>
      <family val="2"/>
      <scheme val="minor"/>
    </font>
    <font>
      <b/>
      <sz val="11"/>
      <color rgb="FF0000FF"/>
      <name val="Arial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1"/>
      <color theme="9" tint="-0.249977111117893"/>
      <name val="Arial"/>
      <family val="2"/>
      <scheme val="minor"/>
    </font>
    <font>
      <sz val="11"/>
      <color rgb="FFFF0000"/>
      <name val="Arial"/>
      <family val="2"/>
      <scheme val="minor"/>
    </font>
    <font>
      <b/>
      <u/>
      <sz val="11"/>
      <color theme="1"/>
      <name val="Arial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EEF6EE"/>
        <bgColor indexed="64"/>
      </patternFill>
    </fill>
    <fill>
      <patternFill patternType="solid">
        <fgColor theme="3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0" fontId="7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310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0" xfId="0" applyFont="1"/>
    <xf numFmtId="0" fontId="5" fillId="0" borderId="5" xfId="0" applyFont="1" applyBorder="1" applyAlignment="1">
      <alignment horizontal="center"/>
    </xf>
    <xf numFmtId="0" fontId="0" fillId="0" borderId="1" xfId="0" applyBorder="1" applyAlignment="1">
      <alignment horizontal="left" indent="2"/>
    </xf>
    <xf numFmtId="0" fontId="10" fillId="0" borderId="8" xfId="0" applyFont="1" applyBorder="1"/>
    <xf numFmtId="0" fontId="10" fillId="0" borderId="8" xfId="0" applyFont="1" applyBorder="1" applyAlignment="1">
      <alignment horizontal="center"/>
    </xf>
    <xf numFmtId="0" fontId="0" fillId="0" borderId="5" xfId="0" applyBorder="1" applyAlignment="1">
      <alignment horizontal="left" indent="4"/>
    </xf>
    <xf numFmtId="0" fontId="0" fillId="0" borderId="9" xfId="0" applyBorder="1"/>
    <xf numFmtId="0" fontId="8" fillId="0" borderId="0" xfId="0" applyFont="1"/>
    <xf numFmtId="0" fontId="1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7" borderId="11" xfId="0" applyFont="1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7" fillId="0" borderId="0" xfId="4"/>
    <xf numFmtId="0" fontId="0" fillId="4" borderId="0" xfId="0" applyFill="1"/>
    <xf numFmtId="0" fontId="14" fillId="4" borderId="0" xfId="0" applyFont="1" applyFill="1"/>
    <xf numFmtId="0" fontId="0" fillId="7" borderId="0" xfId="0" applyFill="1"/>
    <xf numFmtId="0" fontId="4" fillId="7" borderId="0" xfId="0" applyFont="1" applyFill="1"/>
    <xf numFmtId="0" fontId="7" fillId="0" borderId="0" xfId="4" applyAlignment="1">
      <alignment horizontal="left" indent="2"/>
    </xf>
    <xf numFmtId="0" fontId="7" fillId="0" borderId="0" xfId="4" applyAlignment="1">
      <alignment horizontal="left" indent="3"/>
    </xf>
    <xf numFmtId="0" fontId="7" fillId="0" borderId="0" xfId="4" applyAlignment="1">
      <alignment horizontal="left" indent="6"/>
    </xf>
    <xf numFmtId="0" fontId="2" fillId="2" borderId="1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0" fillId="2" borderId="4" xfId="0" applyFill="1" applyBorder="1"/>
    <xf numFmtId="0" fontId="2" fillId="2" borderId="3" xfId="0" applyFont="1" applyFill="1" applyBorder="1"/>
    <xf numFmtId="164" fontId="0" fillId="0" borderId="0" xfId="0" applyNumberFormat="1"/>
    <xf numFmtId="164" fontId="0" fillId="0" borderId="1" xfId="0" applyNumberFormat="1" applyBorder="1"/>
    <xf numFmtId="0" fontId="10" fillId="11" borderId="14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10" xfId="0" applyFont="1" applyBorder="1" applyAlignment="1">
      <alignment horizontal="left" indent="3"/>
    </xf>
    <xf numFmtId="0" fontId="3" fillId="0" borderId="6" xfId="0" applyFont="1" applyBorder="1" applyAlignment="1">
      <alignment horizontal="left" indent="3"/>
    </xf>
    <xf numFmtId="0" fontId="0" fillId="0" borderId="15" xfId="0" applyBorder="1" applyAlignment="1">
      <alignment horizontal="left" indent="2"/>
    </xf>
    <xf numFmtId="0" fontId="5" fillId="0" borderId="15" xfId="0" applyFont="1" applyBorder="1" applyAlignment="1">
      <alignment horizontal="center"/>
    </xf>
    <xf numFmtId="0" fontId="2" fillId="2" borderId="11" xfId="0" applyFont="1" applyFill="1" applyBorder="1"/>
    <xf numFmtId="0" fontId="0" fillId="2" borderId="16" xfId="0" applyFill="1" applyBorder="1"/>
    <xf numFmtId="0" fontId="3" fillId="0" borderId="9" xfId="0" applyFont="1" applyBorder="1" applyAlignment="1">
      <alignment horizontal="left" indent="3"/>
    </xf>
    <xf numFmtId="0" fontId="5" fillId="0" borderId="9" xfId="0" applyFont="1" applyBorder="1" applyAlignment="1">
      <alignment horizontal="center"/>
    </xf>
    <xf numFmtId="43" fontId="0" fillId="0" borderId="0" xfId="0" applyNumberFormat="1"/>
    <xf numFmtId="0" fontId="3" fillId="8" borderId="5" xfId="0" applyFont="1" applyFill="1" applyBorder="1" applyAlignment="1">
      <alignment horizontal="left" indent="3"/>
    </xf>
    <xf numFmtId="0" fontId="5" fillId="8" borderId="5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left" indent="3"/>
    </xf>
    <xf numFmtId="0" fontId="5" fillId="8" borderId="1" xfId="0" applyFont="1" applyFill="1" applyBorder="1" applyAlignment="1">
      <alignment horizontal="center"/>
    </xf>
    <xf numFmtId="0" fontId="3" fillId="8" borderId="10" xfId="0" applyFont="1" applyFill="1" applyBorder="1" applyAlignment="1">
      <alignment horizontal="left" indent="3"/>
    </xf>
    <xf numFmtId="0" fontId="3" fillId="8" borderId="9" xfId="0" applyFont="1" applyFill="1" applyBorder="1" applyAlignment="1">
      <alignment horizontal="left" indent="3"/>
    </xf>
    <xf numFmtId="0" fontId="5" fillId="8" borderId="1" xfId="0" applyFont="1" applyFill="1" applyBorder="1" applyAlignment="1">
      <alignment horizontal="left" indent="5"/>
    </xf>
    <xf numFmtId="0" fontId="0" fillId="0" borderId="9" xfId="0" applyBorder="1" applyAlignment="1">
      <alignment horizontal="left" indent="4"/>
    </xf>
    <xf numFmtId="43" fontId="6" fillId="4" borderId="14" xfId="0" applyNumberFormat="1" applyFont="1" applyFill="1" applyBorder="1" applyAlignment="1">
      <alignment horizontal="center" vertical="center" wrapText="1"/>
    </xf>
    <xf numFmtId="43" fontId="1" fillId="0" borderId="5" xfId="1" applyFont="1" applyFill="1" applyBorder="1" applyAlignment="1">
      <alignment horizontal="center"/>
    </xf>
    <xf numFmtId="43" fontId="1" fillId="0" borderId="5" xfId="1" applyFont="1" applyFill="1" applyBorder="1" applyAlignment="1">
      <alignment horizontal="right"/>
    </xf>
    <xf numFmtId="43" fontId="15" fillId="5" borderId="1" xfId="1" applyFont="1" applyFill="1" applyBorder="1" applyAlignment="1">
      <alignment horizontal="center"/>
    </xf>
    <xf numFmtId="0" fontId="15" fillId="0" borderId="5" xfId="0" applyFont="1" applyBorder="1" applyAlignment="1">
      <alignment horizontal="left" indent="6"/>
    </xf>
    <xf numFmtId="0" fontId="0" fillId="11" borderId="16" xfId="0" applyFill="1" applyBorder="1" applyAlignment="1">
      <alignment horizontal="center"/>
    </xf>
    <xf numFmtId="0" fontId="0" fillId="0" borderId="0" xfId="0" applyAlignment="1">
      <alignment horizontal="center"/>
    </xf>
    <xf numFmtId="0" fontId="20" fillId="0" borderId="6" xfId="0" applyFont="1" applyBorder="1" applyAlignment="1">
      <alignment horizontal="center"/>
    </xf>
    <xf numFmtId="164" fontId="3" fillId="0" borderId="0" xfId="0" applyNumberFormat="1" applyFont="1"/>
    <xf numFmtId="0" fontId="20" fillId="0" borderId="10" xfId="0" applyFont="1" applyBorder="1" applyAlignment="1">
      <alignment horizontal="center"/>
    </xf>
    <xf numFmtId="0" fontId="20" fillId="8" borderId="1" xfId="0" applyFont="1" applyFill="1" applyBorder="1" applyAlignment="1">
      <alignment horizontal="center"/>
    </xf>
    <xf numFmtId="43" fontId="3" fillId="8" borderId="1" xfId="1" applyFont="1" applyFill="1" applyBorder="1" applyAlignment="1">
      <alignment horizontal="center"/>
    </xf>
    <xf numFmtId="0" fontId="20" fillId="8" borderId="15" xfId="0" applyFont="1" applyFill="1" applyBorder="1" applyAlignment="1">
      <alignment horizontal="center"/>
    </xf>
    <xf numFmtId="43" fontId="3" fillId="0" borderId="5" xfId="1" applyFont="1" applyFill="1" applyBorder="1" applyAlignment="1">
      <alignment horizontal="center"/>
    </xf>
    <xf numFmtId="0" fontId="20" fillId="8" borderId="10" xfId="0" applyFont="1" applyFill="1" applyBorder="1" applyAlignment="1">
      <alignment horizontal="center"/>
    </xf>
    <xf numFmtId="43" fontId="3" fillId="0" borderId="10" xfId="1" applyFont="1" applyBorder="1" applyAlignment="1">
      <alignment horizontal="center"/>
    </xf>
    <xf numFmtId="164" fontId="3" fillId="0" borderId="1" xfId="0" applyNumberFormat="1" applyFont="1" applyBorder="1"/>
    <xf numFmtId="0" fontId="0" fillId="8" borderId="10" xfId="0" applyFill="1" applyBorder="1" applyAlignment="1">
      <alignment horizontal="left" indent="5"/>
    </xf>
    <xf numFmtId="0" fontId="20" fillId="8" borderId="9" xfId="0" applyFont="1" applyFill="1" applyBorder="1" applyAlignment="1">
      <alignment horizontal="center"/>
    </xf>
    <xf numFmtId="0" fontId="15" fillId="0" borderId="0" xfId="0" applyFont="1" applyAlignment="1">
      <alignment horizontal="left" indent="6"/>
    </xf>
    <xf numFmtId="0" fontId="0" fillId="2" borderId="0" xfId="0" applyFill="1" applyProtection="1">
      <protection locked="0"/>
    </xf>
    <xf numFmtId="0" fontId="5" fillId="2" borderId="0" xfId="0" applyFont="1" applyFill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2" borderId="0" xfId="0" applyFont="1" applyFill="1" applyAlignment="1" applyProtection="1">
      <alignment horizontal="left"/>
      <protection locked="0"/>
    </xf>
    <xf numFmtId="0" fontId="2" fillId="7" borderId="11" xfId="0" applyFont="1" applyFill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12" fillId="0" borderId="0" xfId="4" applyFont="1" applyProtection="1">
      <protection locked="0"/>
    </xf>
    <xf numFmtId="0" fontId="18" fillId="0" borderId="0" xfId="4" applyFont="1" applyProtection="1">
      <protection locked="0"/>
    </xf>
    <xf numFmtId="0" fontId="11" fillId="0" borderId="0" xfId="0" applyFont="1" applyAlignment="1" applyProtection="1">
      <alignment horizontal="center"/>
      <protection locked="0"/>
    </xf>
    <xf numFmtId="0" fontId="8" fillId="0" borderId="0" xfId="0" applyFont="1" applyProtection="1">
      <protection locked="0"/>
    </xf>
    <xf numFmtId="0" fontId="13" fillId="0" borderId="7" xfId="0" applyFont="1" applyBorder="1" applyProtection="1">
      <protection locked="0"/>
    </xf>
    <xf numFmtId="0" fontId="8" fillId="0" borderId="7" xfId="0" applyFont="1" applyBorder="1" applyProtection="1">
      <protection locked="0"/>
    </xf>
    <xf numFmtId="0" fontId="12" fillId="0" borderId="0" xfId="4" applyFont="1" applyAlignment="1" applyProtection="1">
      <alignment horizontal="left" indent="1"/>
      <protection locked="0"/>
    </xf>
    <xf numFmtId="0" fontId="18" fillId="0" borderId="0" xfId="4" applyFont="1" applyAlignment="1" applyProtection="1">
      <alignment horizontal="left" indent="2"/>
      <protection locked="0"/>
    </xf>
    <xf numFmtId="0" fontId="8" fillId="0" borderId="5" xfId="0" applyFont="1" applyBorder="1" applyAlignment="1" applyProtection="1">
      <alignment horizontal="left"/>
      <protection locked="0"/>
    </xf>
    <xf numFmtId="0" fontId="8" fillId="3" borderId="0" xfId="0" applyFont="1" applyFill="1" applyProtection="1">
      <protection locked="0"/>
    </xf>
    <xf numFmtId="0" fontId="8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8" xfId="0" applyFont="1" applyBorder="1" applyProtection="1">
      <protection locked="0"/>
    </xf>
    <xf numFmtId="0" fontId="10" fillId="0" borderId="8" xfId="0" applyFont="1" applyBorder="1" applyAlignment="1" applyProtection="1">
      <alignment horizontal="center"/>
      <protection locked="0"/>
    </xf>
    <xf numFmtId="0" fontId="10" fillId="0" borderId="8" xfId="0" applyFont="1" applyBorder="1" applyAlignment="1" applyProtection="1">
      <alignment horizontal="left"/>
      <protection locked="0"/>
    </xf>
    <xf numFmtId="0" fontId="0" fillId="0" borderId="9" xfId="0" applyBorder="1" applyProtection="1">
      <protection locked="0"/>
    </xf>
    <xf numFmtId="0" fontId="2" fillId="6" borderId="3" xfId="0" applyFont="1" applyFill="1" applyBorder="1" applyProtection="1">
      <protection locked="0"/>
    </xf>
    <xf numFmtId="0" fontId="0" fillId="6" borderId="4" xfId="0" applyFill="1" applyBorder="1" applyProtection="1">
      <protection locked="0"/>
    </xf>
    <xf numFmtId="0" fontId="2" fillId="7" borderId="3" xfId="0" applyFont="1" applyFill="1" applyBorder="1" applyAlignment="1" applyProtection="1">
      <alignment horizontal="left" indent="1"/>
      <protection locked="0"/>
    </xf>
    <xf numFmtId="0" fontId="0" fillId="7" borderId="4" xfId="0" applyFill="1" applyBorder="1" applyProtection="1">
      <protection locked="0"/>
    </xf>
    <xf numFmtId="0" fontId="3" fillId="0" borderId="0" xfId="0" applyFont="1" applyProtection="1">
      <protection locked="0"/>
    </xf>
    <xf numFmtId="0" fontId="0" fillId="0" borderId="10" xfId="0" applyBorder="1" applyAlignment="1" applyProtection="1">
      <alignment horizontal="left" indent="3"/>
      <protection locked="0"/>
    </xf>
    <xf numFmtId="0" fontId="5" fillId="0" borderId="10" xfId="0" applyFont="1" applyBorder="1" applyAlignment="1" applyProtection="1">
      <alignment horizontal="center"/>
      <protection locked="0"/>
    </xf>
    <xf numFmtId="0" fontId="3" fillId="0" borderId="10" xfId="0" applyFont="1" applyBorder="1" applyProtection="1">
      <protection locked="0"/>
    </xf>
    <xf numFmtId="0" fontId="0" fillId="0" borderId="5" xfId="0" applyBorder="1" applyAlignment="1" applyProtection="1">
      <alignment horizontal="left" indent="4"/>
      <protection locked="0"/>
    </xf>
    <xf numFmtId="0" fontId="5" fillId="0" borderId="5" xfId="0" applyFont="1" applyBorder="1" applyAlignment="1" applyProtection="1">
      <alignment horizontal="center"/>
      <protection locked="0"/>
    </xf>
    <xf numFmtId="43" fontId="1" fillId="3" borderId="1" xfId="1" applyFont="1" applyFill="1" applyBorder="1" applyProtection="1">
      <protection locked="0"/>
    </xf>
    <xf numFmtId="43" fontId="1" fillId="0" borderId="5" xfId="1" applyFon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0" borderId="1" xfId="0" applyBorder="1" applyAlignment="1" applyProtection="1">
      <alignment horizontal="left" indent="4"/>
      <protection locked="0"/>
    </xf>
    <xf numFmtId="0" fontId="0" fillId="0" borderId="1" xfId="0" applyBorder="1" applyProtection="1">
      <protection locked="0"/>
    </xf>
    <xf numFmtId="10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center"/>
      <protection locked="0"/>
    </xf>
    <xf numFmtId="43" fontId="1" fillId="0" borderId="1" xfId="1" applyFont="1" applyBorder="1" applyProtection="1">
      <protection locked="0"/>
    </xf>
    <xf numFmtId="0" fontId="0" fillId="0" borderId="6" xfId="0" applyBorder="1" applyAlignment="1" applyProtection="1">
      <alignment horizontal="left" indent="3"/>
      <protection locked="0"/>
    </xf>
    <xf numFmtId="0" fontId="5" fillId="0" borderId="6" xfId="0" applyFont="1" applyBorder="1" applyAlignment="1" applyProtection="1">
      <alignment horizontal="center"/>
      <protection locked="0"/>
    </xf>
    <xf numFmtId="43" fontId="21" fillId="0" borderId="6" xfId="1" applyFont="1" applyBorder="1" applyProtection="1"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6" xfId="0" applyFont="1" applyBorder="1" applyProtection="1">
      <protection locked="0"/>
    </xf>
    <xf numFmtId="0" fontId="5" fillId="0" borderId="17" xfId="0" applyFont="1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8" borderId="1" xfId="0" applyFill="1" applyBorder="1" applyProtection="1">
      <protection locked="0"/>
    </xf>
    <xf numFmtId="0" fontId="0" fillId="0" borderId="15" xfId="0" applyBorder="1" applyAlignment="1" applyProtection="1">
      <alignment horizontal="left" indent="2"/>
      <protection locked="0"/>
    </xf>
    <xf numFmtId="0" fontId="5" fillId="0" borderId="15" xfId="0" applyFont="1" applyBorder="1" applyAlignment="1" applyProtection="1">
      <alignment horizontal="center"/>
      <protection locked="0"/>
    </xf>
    <xf numFmtId="43" fontId="1" fillId="0" borderId="15" xfId="1" applyFont="1" applyBorder="1" applyProtection="1">
      <protection locked="0"/>
    </xf>
    <xf numFmtId="0" fontId="0" fillId="0" borderId="15" xfId="0" applyBorder="1" applyProtection="1">
      <protection locked="0"/>
    </xf>
    <xf numFmtId="0" fontId="0" fillId="0" borderId="1" xfId="0" applyBorder="1" applyAlignment="1" applyProtection="1">
      <alignment horizontal="left" indent="2"/>
      <protection locked="0"/>
    </xf>
    <xf numFmtId="43" fontId="21" fillId="0" borderId="1" xfId="1" applyFont="1" applyBorder="1" applyProtection="1">
      <protection locked="0"/>
    </xf>
    <xf numFmtId="0" fontId="0" fillId="0" borderId="1" xfId="0" applyBorder="1" applyAlignment="1" applyProtection="1">
      <alignment horizontal="left" indent="3"/>
      <protection locked="0"/>
    </xf>
    <xf numFmtId="43" fontId="0" fillId="0" borderId="1" xfId="0" applyNumberFormat="1" applyBorder="1" applyProtection="1">
      <protection locked="0"/>
    </xf>
    <xf numFmtId="166" fontId="0" fillId="0" borderId="1" xfId="1" applyNumberFormat="1" applyFont="1" applyBorder="1" applyProtection="1">
      <protection locked="0"/>
    </xf>
    <xf numFmtId="43" fontId="0" fillId="0" borderId="15" xfId="0" applyNumberFormat="1" applyBorder="1" applyProtection="1">
      <protection locked="0"/>
    </xf>
    <xf numFmtId="43" fontId="0" fillId="0" borderId="0" xfId="0" applyNumberFormat="1" applyProtection="1">
      <protection locked="0"/>
    </xf>
    <xf numFmtId="0" fontId="0" fillId="0" borderId="15" xfId="0" applyBorder="1" applyAlignment="1" applyProtection="1">
      <alignment horizontal="left" indent="3"/>
      <protection locked="0"/>
    </xf>
    <xf numFmtId="0" fontId="3" fillId="0" borderId="15" xfId="0" applyFont="1" applyBorder="1" applyProtection="1">
      <protection locked="0"/>
    </xf>
    <xf numFmtId="43" fontId="0" fillId="0" borderId="1" xfId="1" applyFont="1" applyBorder="1" applyProtection="1">
      <protection locked="0"/>
    </xf>
    <xf numFmtId="0" fontId="0" fillId="0" borderId="5" xfId="0" applyBorder="1" applyAlignment="1" applyProtection="1">
      <alignment horizontal="left"/>
      <protection locked="0"/>
    </xf>
    <xf numFmtId="0" fontId="3" fillId="0" borderId="3" xfId="0" applyFont="1" applyBorder="1" applyAlignment="1" applyProtection="1">
      <alignment horizontal="left" indent="2"/>
      <protection locked="0"/>
    </xf>
    <xf numFmtId="0" fontId="3" fillId="4" borderId="3" xfId="0" applyFont="1" applyFill="1" applyBorder="1" applyAlignment="1" applyProtection="1">
      <alignment horizontal="left" indent="2"/>
      <protection locked="0"/>
    </xf>
    <xf numFmtId="0" fontId="5" fillId="4" borderId="4" xfId="0" applyFont="1" applyFill="1" applyBorder="1" applyAlignment="1" applyProtection="1">
      <alignment horizontal="center"/>
      <protection locked="0"/>
    </xf>
    <xf numFmtId="43" fontId="1" fillId="4" borderId="1" xfId="1" applyFont="1" applyFill="1" applyBorder="1" applyAlignment="1" applyProtection="1">
      <alignment horizontal="center"/>
      <protection locked="0"/>
    </xf>
    <xf numFmtId="43" fontId="1" fillId="3" borderId="5" xfId="1" applyFont="1" applyFill="1" applyBorder="1" applyProtection="1">
      <protection locked="0"/>
    </xf>
    <xf numFmtId="0" fontId="0" fillId="0" borderId="17" xfId="0" applyBorder="1" applyAlignment="1" applyProtection="1">
      <alignment horizontal="left" indent="4"/>
      <protection locked="0"/>
    </xf>
    <xf numFmtId="0" fontId="0" fillId="0" borderId="3" xfId="0" applyBorder="1" applyProtection="1">
      <protection locked="0"/>
    </xf>
    <xf numFmtId="0" fontId="5" fillId="0" borderId="4" xfId="0" applyFont="1" applyBorder="1" applyAlignment="1" applyProtection="1">
      <alignment horizontal="center"/>
      <protection locked="0"/>
    </xf>
    <xf numFmtId="43" fontId="0" fillId="0" borderId="0" xfId="1" applyFont="1" applyProtection="1">
      <protection locked="0"/>
    </xf>
    <xf numFmtId="0" fontId="0" fillId="0" borderId="0" xfId="0" applyAlignment="1" applyProtection="1">
      <alignment horizontal="left" indent="4"/>
      <protection locked="0"/>
    </xf>
    <xf numFmtId="0" fontId="19" fillId="0" borderId="5" xfId="0" applyFont="1" applyBorder="1" applyAlignment="1" applyProtection="1">
      <alignment horizontal="left" indent="6"/>
      <protection locked="0"/>
    </xf>
    <xf numFmtId="43" fontId="1" fillId="0" borderId="6" xfId="1" applyFon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43" fontId="1" fillId="0" borderId="1" xfId="1" applyFont="1" applyFill="1" applyBorder="1" applyProtection="1">
      <protection locked="0"/>
    </xf>
    <xf numFmtId="0" fontId="3" fillId="0" borderId="1" xfId="0" applyFont="1" applyBorder="1" applyProtection="1">
      <protection locked="0"/>
    </xf>
    <xf numFmtId="0" fontId="0" fillId="0" borderId="9" xfId="0" applyBorder="1" applyAlignment="1" applyProtection="1">
      <alignment horizontal="left" indent="3"/>
      <protection locked="0"/>
    </xf>
    <xf numFmtId="0" fontId="5" fillId="0" borderId="9" xfId="0" applyFont="1" applyBorder="1" applyAlignment="1" applyProtection="1">
      <alignment horizontal="center"/>
      <protection locked="0"/>
    </xf>
    <xf numFmtId="43" fontId="0" fillId="4" borderId="1" xfId="1" applyFont="1" applyFill="1" applyBorder="1" applyAlignment="1" applyProtection="1">
      <alignment horizontal="center"/>
      <protection locked="0"/>
    </xf>
    <xf numFmtId="0" fontId="21" fillId="4" borderId="12" xfId="0" applyFont="1" applyFill="1" applyBorder="1" applyAlignment="1">
      <alignment horizontal="center"/>
    </xf>
    <xf numFmtId="43" fontId="21" fillId="0" borderId="10" xfId="1" applyFont="1" applyBorder="1" applyProtection="1"/>
    <xf numFmtId="43" fontId="21" fillId="0" borderId="6" xfId="1" applyFont="1" applyBorder="1" applyProtection="1"/>
    <xf numFmtId="43" fontId="21" fillId="0" borderId="0" xfId="1" applyFont="1" applyBorder="1" applyProtection="1"/>
    <xf numFmtId="43" fontId="21" fillId="0" borderId="1" xfId="1" applyFont="1" applyFill="1" applyBorder="1" applyProtection="1"/>
    <xf numFmtId="43" fontId="21" fillId="0" borderId="0" xfId="1" applyFont="1" applyFill="1" applyBorder="1" applyProtection="1"/>
    <xf numFmtId="43" fontId="21" fillId="0" borderId="5" xfId="1" applyFont="1" applyFill="1" applyBorder="1" applyProtection="1"/>
    <xf numFmtId="43" fontId="21" fillId="0" borderId="15" xfId="1" applyFont="1" applyBorder="1" applyProtection="1"/>
    <xf numFmtId="0" fontId="7" fillId="0" borderId="0" xfId="4" applyProtection="1">
      <protection locked="0"/>
    </xf>
    <xf numFmtId="0" fontId="7" fillId="0" borderId="0" xfId="4" applyAlignment="1" applyProtection="1">
      <alignment horizontal="left" indent="1"/>
      <protection locked="0"/>
    </xf>
    <xf numFmtId="0" fontId="13" fillId="0" borderId="0" xfId="0" applyFont="1" applyProtection="1">
      <protection locked="0"/>
    </xf>
    <xf numFmtId="0" fontId="7" fillId="0" borderId="0" xfId="4" applyAlignment="1" applyProtection="1">
      <alignment horizontal="left"/>
      <protection locked="0"/>
    </xf>
    <xf numFmtId="0" fontId="2" fillId="7" borderId="3" xfId="0" applyFont="1" applyFill="1" applyBorder="1" applyAlignment="1" applyProtection="1">
      <alignment horizontal="left" indent="2"/>
      <protection locked="0"/>
    </xf>
    <xf numFmtId="0" fontId="0" fillId="4" borderId="9" xfId="0" applyFill="1" applyBorder="1" applyAlignment="1" applyProtection="1">
      <alignment horizontal="center" vertical="center" wrapText="1"/>
      <protection locked="0"/>
    </xf>
    <xf numFmtId="0" fontId="2" fillId="10" borderId="9" xfId="0" applyFont="1" applyFill="1" applyBorder="1" applyAlignment="1" applyProtection="1">
      <alignment horizontal="center" vertical="center" wrapText="1"/>
      <protection locked="0"/>
    </xf>
    <xf numFmtId="43" fontId="1" fillId="0" borderId="10" xfId="1" applyFont="1" applyBorder="1" applyProtection="1">
      <protection locked="0"/>
    </xf>
    <xf numFmtId="43" fontId="1" fillId="3" borderId="15" xfId="1" applyFont="1" applyFill="1" applyBorder="1" applyProtection="1">
      <protection locked="0"/>
    </xf>
    <xf numFmtId="0" fontId="6" fillId="4" borderId="0" xfId="0" applyFont="1" applyFill="1" applyProtection="1">
      <protection locked="0"/>
    </xf>
    <xf numFmtId="0" fontId="6" fillId="4" borderId="9" xfId="0" applyFont="1" applyFill="1" applyBorder="1" applyProtection="1">
      <protection locked="0"/>
    </xf>
    <xf numFmtId="0" fontId="0" fillId="4" borderId="0" xfId="0" applyFill="1" applyProtection="1">
      <protection locked="0"/>
    </xf>
    <xf numFmtId="0" fontId="0" fillId="4" borderId="9" xfId="0" applyFill="1" applyBorder="1" applyProtection="1">
      <protection locked="0"/>
    </xf>
    <xf numFmtId="0" fontId="0" fillId="0" borderId="0" xfId="0" applyAlignment="1" applyProtection="1">
      <alignment horizontal="left" indent="3"/>
      <protection locked="0"/>
    </xf>
    <xf numFmtId="43" fontId="1" fillId="0" borderId="0" xfId="1" applyFont="1" applyBorder="1" applyProtection="1">
      <protection locked="0"/>
    </xf>
    <xf numFmtId="43" fontId="21" fillId="0" borderId="5" xfId="0" applyNumberFormat="1" applyFont="1" applyBorder="1"/>
    <xf numFmtId="43" fontId="21" fillId="8" borderId="1" xfId="1" applyFont="1" applyFill="1" applyBorder="1" applyProtection="1"/>
    <xf numFmtId="0" fontId="2" fillId="6" borderId="4" xfId="0" applyFont="1" applyFill="1" applyBorder="1" applyAlignment="1" applyProtection="1">
      <alignment horizontal="center"/>
      <protection locked="0"/>
    </xf>
    <xf numFmtId="0" fontId="17" fillId="6" borderId="4" xfId="0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43" fontId="1" fillId="4" borderId="18" xfId="1" applyFont="1" applyFill="1" applyBorder="1" applyAlignment="1" applyProtection="1">
      <alignment horizontal="center" vertical="center" wrapText="1"/>
      <protection locked="0"/>
    </xf>
    <xf numFmtId="43" fontId="0" fillId="4" borderId="18" xfId="1" applyFont="1" applyFill="1" applyBorder="1" applyAlignment="1" applyProtection="1">
      <alignment horizontal="center" vertical="center" wrapText="1"/>
      <protection locked="0"/>
    </xf>
    <xf numFmtId="0" fontId="0" fillId="0" borderId="18" xfId="0" applyBorder="1" applyProtection="1">
      <protection locked="0"/>
    </xf>
    <xf numFmtId="0" fontId="0" fillId="0" borderId="20" xfId="0" applyBorder="1" applyProtection="1">
      <protection locked="0"/>
    </xf>
    <xf numFmtId="0" fontId="0" fillId="0" borderId="19" xfId="0" applyBorder="1" applyProtection="1">
      <protection locked="0"/>
    </xf>
    <xf numFmtId="0" fontId="2" fillId="6" borderId="17" xfId="0" applyFont="1" applyFill="1" applyBorder="1" applyProtection="1">
      <protection locked="0"/>
    </xf>
    <xf numFmtId="0" fontId="0" fillId="0" borderId="1" xfId="0" applyBorder="1" applyAlignment="1" applyProtection="1">
      <alignment horizontal="left" indent="5"/>
      <protection locked="0"/>
    </xf>
    <xf numFmtId="43" fontId="0" fillId="0" borderId="0" xfId="1" applyFont="1" applyBorder="1" applyProtection="1">
      <protection locked="0"/>
    </xf>
    <xf numFmtId="43" fontId="5" fillId="0" borderId="6" xfId="1" applyFont="1" applyBorder="1" applyAlignment="1" applyProtection="1">
      <alignment horizontal="center"/>
      <protection locked="0"/>
    </xf>
    <xf numFmtId="0" fontId="3" fillId="0" borderId="9" xfId="0" applyFont="1" applyBorder="1" applyAlignment="1" applyProtection="1">
      <alignment horizontal="left" indent="2"/>
      <protection locked="0"/>
    </xf>
    <xf numFmtId="43" fontId="21" fillId="0" borderId="1" xfId="1" applyFont="1" applyFill="1" applyBorder="1" applyAlignment="1" applyProtection="1">
      <alignment horizontal="center"/>
    </xf>
    <xf numFmtId="43" fontId="0" fillId="0" borderId="0" xfId="1" applyFont="1" applyProtection="1"/>
    <xf numFmtId="43" fontId="21" fillId="0" borderId="21" xfId="1" applyFont="1" applyFill="1" applyBorder="1" applyAlignment="1" applyProtection="1">
      <alignment horizontal="center"/>
    </xf>
    <xf numFmtId="43" fontId="21" fillId="0" borderId="6" xfId="1" applyFont="1" applyBorder="1" applyAlignment="1" applyProtection="1">
      <alignment horizontal="center"/>
    </xf>
    <xf numFmtId="43" fontId="21" fillId="4" borderId="1" xfId="1" applyFont="1" applyFill="1" applyBorder="1" applyAlignment="1" applyProtection="1">
      <alignment horizontal="center"/>
    </xf>
    <xf numFmtId="9" fontId="21" fillId="0" borderId="0" xfId="5" applyFont="1" applyProtection="1"/>
    <xf numFmtId="9" fontId="21" fillId="0" borderId="6" xfId="5" applyFont="1" applyBorder="1" applyProtection="1"/>
    <xf numFmtId="165" fontId="21" fillId="0" borderId="0" xfId="1" applyNumberFormat="1" applyFont="1" applyProtection="1"/>
    <xf numFmtId="165" fontId="21" fillId="0" borderId="0" xfId="0" applyNumberFormat="1" applyFont="1"/>
    <xf numFmtId="165" fontId="21" fillId="0" borderId="6" xfId="1" applyNumberFormat="1" applyFont="1" applyBorder="1" applyProtection="1"/>
    <xf numFmtId="0" fontId="21" fillId="0" borderId="0" xfId="0" applyFont="1" applyAlignment="1">
      <alignment horizontal="center"/>
    </xf>
    <xf numFmtId="0" fontId="8" fillId="3" borderId="1" xfId="0" applyFont="1" applyFill="1" applyBorder="1" applyProtection="1">
      <protection locked="0"/>
    </xf>
    <xf numFmtId="0" fontId="8" fillId="9" borderId="1" xfId="0" applyFont="1" applyFill="1" applyBorder="1" applyProtection="1">
      <protection locked="0"/>
    </xf>
    <xf numFmtId="43" fontId="3" fillId="3" borderId="10" xfId="1" applyFont="1" applyFill="1" applyBorder="1" applyProtection="1">
      <protection locked="0"/>
    </xf>
    <xf numFmtId="0" fontId="0" fillId="0" borderId="10" xfId="0" applyBorder="1" applyProtection="1">
      <protection locked="0"/>
    </xf>
    <xf numFmtId="43" fontId="0" fillId="0" borderId="1" xfId="1" applyFont="1" applyFill="1" applyBorder="1" applyProtection="1">
      <protection locked="0"/>
    </xf>
    <xf numFmtId="43" fontId="3" fillId="3" borderId="6" xfId="1" applyFont="1" applyFill="1" applyBorder="1" applyProtection="1">
      <protection locked="0"/>
    </xf>
    <xf numFmtId="0" fontId="0" fillId="0" borderId="6" xfId="0" applyBorder="1" applyProtection="1">
      <protection locked="0"/>
    </xf>
    <xf numFmtId="43" fontId="0" fillId="3" borderId="1" xfId="1" applyFont="1" applyFill="1" applyBorder="1" applyProtection="1">
      <protection locked="0"/>
    </xf>
    <xf numFmtId="43" fontId="22" fillId="0" borderId="1" xfId="1" applyFont="1" applyFill="1" applyBorder="1" applyProtection="1">
      <protection locked="0"/>
    </xf>
    <xf numFmtId="43" fontId="0" fillId="3" borderId="3" xfId="1" applyFont="1" applyFill="1" applyBorder="1" applyProtection="1">
      <protection locked="0"/>
    </xf>
    <xf numFmtId="0" fontId="0" fillId="0" borderId="5" xfId="0" applyBorder="1" applyAlignment="1" applyProtection="1">
      <alignment horizontal="left" indent="5"/>
      <protection locked="0"/>
    </xf>
    <xf numFmtId="43" fontId="0" fillId="0" borderId="5" xfId="1" applyFont="1" applyFill="1" applyBorder="1" applyProtection="1">
      <protection locked="0"/>
    </xf>
    <xf numFmtId="43" fontId="0" fillId="3" borderId="5" xfId="1" applyFont="1" applyFill="1" applyBorder="1" applyProtection="1">
      <protection locked="0"/>
    </xf>
    <xf numFmtId="43" fontId="21" fillId="0" borderId="10" xfId="1" applyFont="1" applyFill="1" applyBorder="1" applyProtection="1"/>
    <xf numFmtId="43" fontId="22" fillId="0" borderId="10" xfId="1" applyFont="1" applyFill="1" applyBorder="1" applyProtection="1"/>
    <xf numFmtId="43" fontId="21" fillId="0" borderId="6" xfId="1" applyFont="1" applyFill="1" applyBorder="1" applyProtection="1"/>
    <xf numFmtId="43" fontId="22" fillId="0" borderId="1" xfId="1" applyFont="1" applyFill="1" applyBorder="1" applyProtection="1"/>
    <xf numFmtId="0" fontId="3" fillId="4" borderId="9" xfId="0" applyFont="1" applyFill="1" applyBorder="1" applyAlignment="1" applyProtection="1">
      <alignment horizontal="left" vertical="center" wrapText="1"/>
      <protection locked="0"/>
    </xf>
    <xf numFmtId="43" fontId="1" fillId="0" borderId="6" xfId="1" applyFont="1" applyFill="1" applyBorder="1" applyProtection="1">
      <protection locked="0"/>
    </xf>
    <xf numFmtId="0" fontId="0" fillId="0" borderId="13" xfId="0" applyBorder="1" applyProtection="1">
      <protection locked="0"/>
    </xf>
    <xf numFmtId="0" fontId="5" fillId="0" borderId="13" xfId="0" applyFont="1" applyBorder="1" applyAlignment="1" applyProtection="1">
      <alignment horizontal="center"/>
      <protection locked="0"/>
    </xf>
    <xf numFmtId="0" fontId="3" fillId="0" borderId="9" xfId="0" applyFont="1" applyBorder="1" applyAlignment="1" applyProtection="1">
      <alignment horizontal="left" indent="3"/>
      <protection locked="0"/>
    </xf>
    <xf numFmtId="0" fontId="3" fillId="0" borderId="1" xfId="0" applyFont="1" applyBorder="1" applyAlignment="1" applyProtection="1">
      <alignment horizontal="left" indent="3"/>
      <protection locked="0"/>
    </xf>
    <xf numFmtId="43" fontId="21" fillId="0" borderId="9" xfId="1" applyFont="1" applyBorder="1" applyProtection="1"/>
    <xf numFmtId="43" fontId="1" fillId="3" borderId="1" xfId="1" applyFont="1" applyFill="1" applyBorder="1" applyProtection="1"/>
    <xf numFmtId="0" fontId="3" fillId="0" borderId="9" xfId="0" applyFont="1" applyBorder="1" applyProtection="1">
      <protection locked="0"/>
    </xf>
    <xf numFmtId="0" fontId="0" fillId="0" borderId="11" xfId="0" applyBorder="1" applyAlignment="1" applyProtection="1">
      <alignment horizontal="left" indent="4"/>
      <protection locked="0"/>
    </xf>
    <xf numFmtId="43" fontId="1" fillId="4" borderId="15" xfId="1" applyFon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indent="7"/>
      <protection locked="0"/>
    </xf>
    <xf numFmtId="43" fontId="15" fillId="0" borderId="5" xfId="0" applyNumberFormat="1" applyFont="1" applyBorder="1" applyAlignment="1">
      <alignment horizontal="left" indent="6"/>
    </xf>
    <xf numFmtId="0" fontId="15" fillId="0" borderId="5" xfId="0" applyFont="1" applyBorder="1" applyAlignment="1">
      <alignment horizontal="center"/>
    </xf>
    <xf numFmtId="0" fontId="5" fillId="0" borderId="5" xfId="0" applyFont="1" applyBorder="1" applyAlignment="1" applyProtection="1">
      <alignment horizontal="left" indent="4"/>
      <protection locked="0"/>
    </xf>
    <xf numFmtId="0" fontId="25" fillId="0" borderId="5" xfId="0" applyFont="1" applyBorder="1" applyAlignment="1" applyProtection="1">
      <alignment horizontal="left" indent="6"/>
      <protection locked="0"/>
    </xf>
    <xf numFmtId="0" fontId="5" fillId="0" borderId="5" xfId="0" applyFont="1" applyBorder="1" applyProtection="1">
      <protection locked="0"/>
    </xf>
    <xf numFmtId="168" fontId="5" fillId="4" borderId="1" xfId="0" applyNumberFormat="1" applyFont="1" applyFill="1" applyBorder="1" applyAlignment="1">
      <alignment horizontal="left"/>
    </xf>
    <xf numFmtId="167" fontId="0" fillId="0" borderId="0" xfId="0" applyNumberFormat="1" applyAlignment="1">
      <alignment horizontal="center" vertical="center"/>
    </xf>
    <xf numFmtId="43" fontId="26" fillId="0" borderId="6" xfId="1" applyFont="1" applyBorder="1" applyAlignment="1" applyProtection="1">
      <alignment horizontal="left" vertical="center"/>
    </xf>
    <xf numFmtId="0" fontId="0" fillId="0" borderId="9" xfId="0" applyBorder="1" applyAlignment="1" applyProtection="1">
      <alignment horizontal="left" indent="4"/>
      <protection locked="0"/>
    </xf>
    <xf numFmtId="169" fontId="0" fillId="0" borderId="1" xfId="5" applyNumberFormat="1" applyFont="1" applyBorder="1" applyProtection="1">
      <protection locked="0"/>
    </xf>
    <xf numFmtId="169" fontId="21" fillId="0" borderId="0" xfId="5" applyNumberFormat="1" applyFont="1" applyProtection="1"/>
    <xf numFmtId="169" fontId="21" fillId="0" borderId="6" xfId="5" applyNumberFormat="1" applyFont="1" applyBorder="1" applyProtection="1"/>
    <xf numFmtId="43" fontId="1" fillId="0" borderId="18" xfId="1" applyFont="1" applyFill="1" applyBorder="1" applyAlignment="1">
      <alignment horizontal="right"/>
    </xf>
    <xf numFmtId="9" fontId="0" fillId="0" borderId="0" xfId="5" applyFont="1" applyBorder="1" applyProtection="1">
      <protection locked="0"/>
    </xf>
    <xf numFmtId="169" fontId="0" fillId="0" borderId="0" xfId="5" applyNumberFormat="1" applyFont="1" applyBorder="1" applyProtection="1">
      <protection locked="0"/>
    </xf>
    <xf numFmtId="43" fontId="3" fillId="0" borderId="0" xfId="0" applyNumberFormat="1" applyFont="1" applyProtection="1">
      <protection locked="0"/>
    </xf>
    <xf numFmtId="43" fontId="1" fillId="4" borderId="1" xfId="1" applyFont="1" applyFill="1" applyBorder="1" applyAlignment="1" applyProtection="1">
      <alignment horizontal="center" wrapText="1"/>
      <protection locked="0"/>
    </xf>
    <xf numFmtId="9" fontId="0" fillId="8" borderId="9" xfId="5" applyFont="1" applyFill="1" applyBorder="1" applyAlignment="1">
      <alignment horizontal="center"/>
    </xf>
    <xf numFmtId="9" fontId="1" fillId="8" borderId="9" xfId="5" applyFont="1" applyFill="1" applyBorder="1" applyAlignment="1">
      <alignment horizontal="center"/>
    </xf>
    <xf numFmtId="43" fontId="0" fillId="0" borderId="9" xfId="0" applyNumberFormat="1" applyBorder="1" applyAlignment="1">
      <alignment horizontal="center"/>
    </xf>
    <xf numFmtId="43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0" fontId="0" fillId="0" borderId="9" xfId="0" applyBorder="1" applyAlignment="1">
      <alignment horizontal="center"/>
    </xf>
    <xf numFmtId="0" fontId="0" fillId="2" borderId="16" xfId="0" applyFill="1" applyBorder="1" applyAlignment="1">
      <alignment horizontal="center"/>
    </xf>
    <xf numFmtId="43" fontId="1" fillId="8" borderId="1" xfId="1" applyFont="1" applyFill="1" applyBorder="1" applyAlignment="1">
      <alignment horizontal="center"/>
    </xf>
    <xf numFmtId="43" fontId="3" fillId="8" borderId="10" xfId="1" applyFont="1" applyFill="1" applyBorder="1" applyAlignment="1">
      <alignment horizontal="center"/>
    </xf>
    <xf numFmtId="43" fontId="1" fillId="8" borderId="10" xfId="1" applyFont="1" applyFill="1" applyBorder="1" applyAlignment="1">
      <alignment horizontal="center"/>
    </xf>
    <xf numFmtId="43" fontId="3" fillId="8" borderId="9" xfId="0" applyNumberFormat="1" applyFont="1" applyFill="1" applyBorder="1" applyAlignment="1">
      <alignment horizontal="center"/>
    </xf>
    <xf numFmtId="43" fontId="0" fillId="8" borderId="9" xfId="0" applyNumberFormat="1" applyFill="1" applyBorder="1" applyAlignment="1">
      <alignment horizontal="center"/>
    </xf>
    <xf numFmtId="43" fontId="1" fillId="0" borderId="1" xfId="1" applyFont="1" applyFill="1" applyBorder="1" applyAlignment="1">
      <alignment horizontal="center"/>
    </xf>
    <xf numFmtId="43" fontId="3" fillId="0" borderId="6" xfId="1" applyFont="1" applyBorder="1" applyAlignment="1">
      <alignment horizontal="center"/>
    </xf>
    <xf numFmtId="43" fontId="1" fillId="0" borderId="6" xfId="1" applyFont="1" applyBorder="1" applyAlignment="1">
      <alignment horizontal="center"/>
    </xf>
    <xf numFmtId="43" fontId="3" fillId="8" borderId="9" xfId="1" applyFont="1" applyFill="1" applyBorder="1" applyAlignment="1">
      <alignment horizontal="center"/>
    </xf>
    <xf numFmtId="43" fontId="1" fillId="8" borderId="9" xfId="1" applyFont="1" applyFill="1" applyBorder="1" applyAlignment="1">
      <alignment horizontal="center"/>
    </xf>
    <xf numFmtId="43" fontId="0" fillId="2" borderId="4" xfId="0" applyNumberFormat="1" applyFill="1" applyBorder="1" applyAlignment="1">
      <alignment horizontal="center"/>
    </xf>
    <xf numFmtId="43" fontId="0" fillId="11" borderId="16" xfId="0" applyNumberFormat="1" applyFill="1" applyBorder="1" applyAlignment="1">
      <alignment horizontal="center"/>
    </xf>
    <xf numFmtId="43" fontId="1" fillId="0" borderId="10" xfId="1" applyFont="1" applyBorder="1" applyAlignment="1">
      <alignment horizontal="center"/>
    </xf>
    <xf numFmtId="43" fontId="0" fillId="0" borderId="5" xfId="0" applyNumberFormat="1" applyBorder="1" applyAlignment="1">
      <alignment horizontal="center"/>
    </xf>
    <xf numFmtId="43" fontId="1" fillId="0" borderId="1" xfId="1" applyFont="1" applyBorder="1" applyAlignment="1">
      <alignment horizontal="center"/>
    </xf>
    <xf numFmtId="43" fontId="0" fillId="0" borderId="1" xfId="0" applyNumberFormat="1" applyBorder="1" applyAlignment="1">
      <alignment horizontal="center"/>
    </xf>
    <xf numFmtId="43" fontId="0" fillId="0" borderId="15" xfId="0" applyNumberFormat="1" applyBorder="1" applyAlignment="1">
      <alignment horizontal="center"/>
    </xf>
    <xf numFmtId="43" fontId="3" fillId="0" borderId="0" xfId="0" applyNumberFormat="1" applyFont="1" applyAlignment="1">
      <alignment horizontal="center"/>
    </xf>
    <xf numFmtId="43" fontId="15" fillId="13" borderId="1" xfId="1" applyFont="1" applyFill="1" applyBorder="1" applyAlignment="1">
      <alignment horizontal="center"/>
    </xf>
    <xf numFmtId="43" fontId="15" fillId="0" borderId="1" xfId="0" applyNumberFormat="1" applyFont="1" applyBorder="1" applyAlignment="1">
      <alignment horizontal="center"/>
    </xf>
    <xf numFmtId="43" fontId="3" fillId="0" borderId="9" xfId="1" applyFont="1" applyBorder="1" applyAlignment="1">
      <alignment horizontal="center"/>
    </xf>
    <xf numFmtId="43" fontId="1" fillId="0" borderId="15" xfId="1" applyFont="1" applyFill="1" applyBorder="1" applyAlignment="1">
      <alignment horizontal="center"/>
    </xf>
    <xf numFmtId="43" fontId="1" fillId="0" borderId="9" xfId="1" applyFont="1" applyFill="1" applyBorder="1" applyAlignment="1">
      <alignment horizontal="center"/>
    </xf>
    <xf numFmtId="170" fontId="0" fillId="8" borderId="0" xfId="0" applyNumberFormat="1" applyFill="1"/>
    <xf numFmtId="0" fontId="0" fillId="8" borderId="0" xfId="0" applyFill="1"/>
    <xf numFmtId="165" fontId="0" fillId="0" borderId="0" xfId="0" applyNumberFormat="1" applyProtection="1">
      <protection locked="0"/>
    </xf>
    <xf numFmtId="164" fontId="26" fillId="0" borderId="0" xfId="0" applyNumberFormat="1" applyFont="1"/>
    <xf numFmtId="0" fontId="2" fillId="12" borderId="11" xfId="0" applyFont="1" applyFill="1" applyBorder="1" applyAlignment="1" applyProtection="1">
      <alignment vertical="center" wrapText="1"/>
      <protection locked="0"/>
    </xf>
    <xf numFmtId="0" fontId="17" fillId="12" borderId="4" xfId="0" applyFont="1" applyFill="1" applyBorder="1" applyAlignment="1" applyProtection="1">
      <alignment horizontal="center" vertical="center" wrapText="1"/>
      <protection locked="0"/>
    </xf>
    <xf numFmtId="0" fontId="2" fillId="12" borderId="4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20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9" fontId="0" fillId="0" borderId="0" xfId="0" applyNumberFormat="1" applyProtection="1">
      <protection locked="0"/>
    </xf>
    <xf numFmtId="43" fontId="0" fillId="0" borderId="0" xfId="0" applyNumberForma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9" fontId="3" fillId="0" borderId="0" xfId="0" applyNumberFormat="1" applyFont="1" applyProtection="1">
      <protection locked="0"/>
    </xf>
    <xf numFmtId="0" fontId="27" fillId="0" borderId="6" xfId="0" applyFont="1" applyBorder="1" applyAlignment="1" applyProtection="1">
      <alignment horizontal="left" indent="3"/>
      <protection locked="0"/>
    </xf>
    <xf numFmtId="0" fontId="3" fillId="0" borderId="0" xfId="0" applyFont="1" applyAlignment="1" applyProtection="1">
      <alignment horizontal="left" indent="2"/>
      <protection locked="0"/>
    </xf>
    <xf numFmtId="9" fontId="3" fillId="0" borderId="0" xfId="5" applyFont="1" applyAlignment="1" applyProtection="1">
      <alignment horizontal="center"/>
      <protection locked="0"/>
    </xf>
    <xf numFmtId="9" fontId="3" fillId="0" borderId="0" xfId="0" applyNumberFormat="1" applyFont="1" applyAlignment="1" applyProtection="1">
      <alignment horizontal="center"/>
      <protection locked="0"/>
    </xf>
    <xf numFmtId="0" fontId="8" fillId="14" borderId="0" xfId="0" applyFont="1" applyFill="1" applyAlignment="1" applyProtection="1">
      <alignment horizontal="left"/>
      <protection locked="0"/>
    </xf>
    <xf numFmtId="0" fontId="13" fillId="14" borderId="0" xfId="0" applyFont="1" applyFill="1" applyAlignment="1" applyProtection="1">
      <alignment horizontal="left"/>
      <protection locked="0"/>
    </xf>
    <xf numFmtId="43" fontId="1" fillId="14" borderId="1" xfId="1" applyFont="1" applyFill="1" applyBorder="1" applyProtection="1">
      <protection locked="0"/>
    </xf>
    <xf numFmtId="43" fontId="1" fillId="14" borderId="5" xfId="1" applyFont="1" applyFill="1" applyBorder="1" applyProtection="1">
      <protection locked="0"/>
    </xf>
    <xf numFmtId="171" fontId="21" fillId="0" borderId="1" xfId="1" applyNumberFormat="1" applyFont="1" applyFill="1" applyBorder="1" applyAlignment="1" applyProtection="1">
      <alignment horizontal="center"/>
    </xf>
    <xf numFmtId="43" fontId="1" fillId="14" borderId="5" xfId="1" applyFont="1" applyFill="1" applyBorder="1" applyAlignment="1" applyProtection="1">
      <alignment horizontal="center"/>
      <protection locked="0"/>
    </xf>
    <xf numFmtId="9" fontId="0" fillId="5" borderId="1" xfId="5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6">
    <cellStyle name="Comma" xfId="1" builtinId="3"/>
    <cellStyle name="Comma 2 2" xfId="2" xr:uid="{5DF6B909-41F2-45E6-AE97-973260262FE5}"/>
    <cellStyle name="Hyperlink" xfId="4" builtinId="8"/>
    <cellStyle name="Normal" xfId="0" builtinId="0"/>
    <cellStyle name="Normal 2" xfId="3" xr:uid="{C32B174A-18A8-4A32-A21D-455993C54293}"/>
    <cellStyle name="Percent" xfId="5" builtinId="5"/>
  </cellStyles>
  <dxfs count="34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ont>
        <color theme="0" tint="-0.14996795556505021"/>
      </font>
      <fill>
        <patternFill patternType="darkUp">
          <fgColor theme="0" tint="-4.9989318521683403E-2"/>
          <bgColor auto="1"/>
        </patternFill>
      </fill>
    </dxf>
    <dxf>
      <font>
        <color theme="0" tint="-0.14996795556505021"/>
      </font>
      <fill>
        <patternFill patternType="darkUp">
          <fgColor theme="0" tint="-4.9989318521683403E-2"/>
          <bgColor auto="1"/>
        </patternFill>
      </fill>
    </dxf>
    <dxf>
      <font>
        <color theme="0" tint="-0.14996795556505021"/>
      </font>
      <fill>
        <patternFill patternType="darkUp">
          <fgColor theme="0" tint="-4.9989318521683403E-2"/>
          <bgColor auto="1"/>
        </patternFill>
      </fill>
    </dxf>
    <dxf>
      <font>
        <color theme="0" tint="-0.14996795556505021"/>
      </font>
      <fill>
        <patternFill patternType="darkUp">
          <fgColor theme="0" tint="-4.9989318521683403E-2"/>
          <bgColor auto="1"/>
        </patternFill>
      </fill>
    </dxf>
    <dxf>
      <font>
        <color theme="0" tint="-0.14996795556505021"/>
      </font>
      <fill>
        <patternFill patternType="darkUp">
          <fgColor theme="0" tint="-4.9989318521683403E-2"/>
          <bgColor auto="1"/>
        </patternFill>
      </fill>
    </dxf>
    <dxf>
      <font>
        <color theme="0" tint="-0.14996795556505021"/>
      </font>
      <fill>
        <patternFill patternType="darkUp">
          <fgColor theme="0" tint="-4.9989318521683403E-2"/>
          <bgColor auto="1"/>
        </patternFill>
      </fill>
    </dxf>
    <dxf>
      <font>
        <color theme="0" tint="-0.14996795556505021"/>
      </font>
      <fill>
        <patternFill patternType="darkUp">
          <fgColor theme="0" tint="-4.9989318521683403E-2"/>
          <bgColor auto="1"/>
        </patternFill>
      </fill>
    </dxf>
    <dxf>
      <font>
        <color theme="0" tint="-0.14996795556505021"/>
      </font>
      <fill>
        <patternFill patternType="darkUp">
          <fgColor theme="0" tint="-4.9989318521683403E-2"/>
          <bgColor auto="1"/>
        </patternFill>
      </fill>
    </dxf>
    <dxf>
      <font>
        <color theme="0" tint="-0.14996795556505021"/>
      </font>
      <fill>
        <patternFill patternType="darkUp">
          <fgColor theme="0" tint="-4.9989318521683403E-2"/>
          <bgColor auto="1"/>
        </patternFill>
      </fill>
    </dxf>
    <dxf>
      <font>
        <color theme="0" tint="-0.14996795556505021"/>
      </font>
      <fill>
        <patternFill patternType="darkUp">
          <fgColor theme="0" tint="-4.9989318521683403E-2"/>
          <bgColor auto="1"/>
        </patternFill>
      </fill>
    </dxf>
    <dxf>
      <font>
        <color theme="0" tint="-0.14996795556505021"/>
      </font>
      <fill>
        <patternFill patternType="darkUp">
          <fgColor theme="0" tint="-4.9989318521683403E-2"/>
          <bgColor auto="1"/>
        </patternFill>
      </fill>
    </dxf>
    <dxf>
      <font>
        <color theme="0" tint="-0.14996795556505021"/>
      </font>
      <fill>
        <patternFill patternType="darkUp">
          <fgColor theme="0" tint="-4.9989318521683403E-2"/>
          <bgColor auto="1"/>
        </patternFill>
      </fill>
    </dxf>
    <dxf>
      <font>
        <color theme="0" tint="-0.14996795556505021"/>
      </font>
      <fill>
        <patternFill patternType="darkUp">
          <fgColor theme="0" tint="-4.9989318521683403E-2"/>
          <bgColor auto="1"/>
        </patternFill>
      </fill>
    </dxf>
    <dxf>
      <font>
        <color theme="0" tint="-0.14996795556505021"/>
      </font>
      <fill>
        <patternFill patternType="darkUp">
          <fgColor theme="0" tint="-4.9989318521683403E-2"/>
          <bgColor auto="1"/>
        </patternFill>
      </fill>
    </dxf>
    <dxf>
      <font>
        <color theme="0" tint="-0.14996795556505021"/>
      </font>
      <fill>
        <patternFill patternType="darkUp">
          <fgColor theme="0" tint="-4.9989318521683403E-2"/>
          <bgColor auto="1"/>
        </patternFill>
      </fill>
    </dxf>
    <dxf>
      <font>
        <color theme="0" tint="-0.14996795556505021"/>
      </font>
      <fill>
        <patternFill patternType="darkUp">
          <fgColor theme="0" tint="-4.9989318521683403E-2"/>
          <bgColor auto="1"/>
        </patternFill>
      </fill>
    </dxf>
    <dxf>
      <font>
        <color theme="0" tint="-0.14996795556505021"/>
      </font>
      <fill>
        <patternFill patternType="darkUp">
          <fgColor theme="0" tint="-4.9989318521683403E-2"/>
          <bgColor auto="1"/>
        </patternFill>
      </fill>
    </dxf>
    <dxf>
      <font>
        <color theme="0" tint="-0.14996795556505021"/>
      </font>
      <fill>
        <patternFill patternType="darkUp">
          <fgColor theme="0" tint="-4.9989318521683403E-2"/>
          <bgColor auto="1"/>
        </patternFill>
      </fill>
    </dxf>
    <dxf>
      <font>
        <color theme="0" tint="-0.14996795556505021"/>
      </font>
      <fill>
        <patternFill patternType="darkUp">
          <fgColor theme="0" tint="-4.9989318521683403E-2"/>
          <bgColor auto="1"/>
        </patternFill>
      </fill>
    </dxf>
    <dxf>
      <font>
        <color theme="0" tint="-0.14996795556505021"/>
      </font>
      <fill>
        <patternFill patternType="darkUp">
          <fgColor theme="0" tint="-4.9989318521683403E-2"/>
          <bgColor auto="1"/>
        </patternFill>
      </fill>
    </dxf>
    <dxf>
      <font>
        <color theme="0" tint="-0.14996795556505021"/>
      </font>
      <fill>
        <patternFill patternType="darkUp">
          <fgColor theme="0" tint="-4.9989318521683403E-2"/>
          <bgColor auto="1"/>
        </patternFill>
      </fill>
    </dxf>
    <dxf>
      <font>
        <color theme="0" tint="-0.14996795556505021"/>
      </font>
      <fill>
        <patternFill patternType="darkUp">
          <fgColor theme="0" tint="-4.9989318521683403E-2"/>
          <bgColor auto="1"/>
        </patternFill>
      </fill>
    </dxf>
    <dxf>
      <font>
        <color theme="0" tint="-0.14996795556505021"/>
      </font>
      <fill>
        <patternFill patternType="darkUp">
          <fgColor theme="0" tint="-4.9989318521683403E-2"/>
          <bgColor auto="1"/>
        </patternFill>
      </fill>
    </dxf>
    <dxf>
      <font>
        <color theme="0" tint="-0.14996795556505021"/>
      </font>
      <fill>
        <patternFill patternType="darkUp">
          <fgColor theme="0" tint="-4.9989318521683403E-2"/>
          <bgColor auto="1"/>
        </patternFill>
      </fill>
    </dxf>
    <dxf>
      <font>
        <color theme="0" tint="-0.14996795556505021"/>
      </font>
      <fill>
        <patternFill patternType="darkUp">
          <fgColor theme="0" tint="-4.9989318521683403E-2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  <fill>
        <patternFill patternType="darkUp">
          <fgColor theme="0" tint="-4.9989318521683403E-2"/>
          <bgColor auto="1"/>
        </patternFill>
      </fill>
    </dxf>
  </dxfs>
  <tableStyles count="0" defaultTableStyle="TableStyleMedium2" defaultPivotStyle="PivotStyleLight16"/>
  <colors>
    <mruColors>
      <color rgb="FF0000FF"/>
      <color rgb="FFEEF6EE"/>
      <color rgb="FFFFCCCC"/>
      <color rgb="FFFFE1FF"/>
      <color rgb="FFFFCCFF"/>
      <color rgb="FFFFFFCC"/>
      <color rgb="FF2F75B5"/>
      <color rgb="FFFFFF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372538</xdr:colOff>
      <xdr:row>37</xdr:row>
      <xdr:rowOff>5852</xdr:rowOff>
    </xdr:to>
    <xdr:pic>
      <xdr:nvPicPr>
        <xdr:cNvPr id="2" name="Google Shape;13;p11">
          <a:extLst>
            <a:ext uri="{FF2B5EF4-FFF2-40B4-BE49-F238E27FC236}">
              <a16:creationId xmlns:a16="http://schemas.microsoft.com/office/drawing/2014/main" id="{5BCF52AC-88BE-417C-B56D-8A94D249638A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0" y="0"/>
          <a:ext cx="12506330" cy="703847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76200</xdr:colOff>
      <xdr:row>17</xdr:row>
      <xdr:rowOff>57150</xdr:rowOff>
    </xdr:from>
    <xdr:to>
      <xdr:col>11</xdr:col>
      <xdr:colOff>438150</xdr:colOff>
      <xdr:row>25</xdr:row>
      <xdr:rowOff>180975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CC04C768-17FF-4212-9572-E3F61B568676}"/>
            </a:ext>
          </a:extLst>
        </xdr:cNvPr>
        <xdr:cNvSpPr/>
      </xdr:nvSpPr>
      <xdr:spPr>
        <a:xfrm>
          <a:off x="685800" y="3295650"/>
          <a:ext cx="6457950" cy="16478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4400" b="1">
              <a:solidFill>
                <a:schemeClr val="tx2"/>
              </a:solidFill>
              <a:latin typeface="Quattrocento Sans" panose="020B0502050000020003" pitchFamily="34" charset="0"/>
            </a:rPr>
            <a:t>Accounting Unbundling Template</a:t>
          </a:r>
        </a:p>
      </xdr:txBody>
    </xdr:sp>
    <xdr:clientData/>
  </xdr:twoCellAnchor>
  <xdr:twoCellAnchor>
    <xdr:from>
      <xdr:col>1</xdr:col>
      <xdr:colOff>76200</xdr:colOff>
      <xdr:row>27</xdr:row>
      <xdr:rowOff>0</xdr:rowOff>
    </xdr:from>
    <xdr:to>
      <xdr:col>8</xdr:col>
      <xdr:colOff>493568</xdr:colOff>
      <xdr:row>27</xdr:row>
      <xdr:rowOff>121894</xdr:rowOff>
    </xdr:to>
    <xdr:sp macro="" textlink="">
      <xdr:nvSpPr>
        <xdr:cNvPr id="5" name="Google Shape;16;p11">
          <a:extLst>
            <a:ext uri="{FF2B5EF4-FFF2-40B4-BE49-F238E27FC236}">
              <a16:creationId xmlns:a16="http://schemas.microsoft.com/office/drawing/2014/main" id="{AC732426-EFFA-46EC-BE67-C7DC998E46A1}"/>
            </a:ext>
          </a:extLst>
        </xdr:cNvPr>
        <xdr:cNvSpPr/>
      </xdr:nvSpPr>
      <xdr:spPr>
        <a:xfrm>
          <a:off x="686666" y="5143500"/>
          <a:ext cx="4690629" cy="121894"/>
        </a:xfrm>
        <a:prstGeom prst="roundRect">
          <a:avLst>
            <a:gd name="adj" fmla="val 16667"/>
          </a:avLst>
        </a:prstGeom>
        <a:solidFill>
          <a:srgbClr val="9D9683"/>
        </a:solidFill>
        <a:ln>
          <a:noFill/>
        </a:ln>
      </xdr:spPr>
      <xdr:txBody>
        <a:bodyPr spcFirstLastPara="1" wrap="square" lIns="243775" tIns="121875" rIns="243775" bIns="121875" anchor="ctr" anchorCtr="0">
          <a:noAutofit/>
        </a:bodyPr>
        <a:lstStyle>
          <a:defPPr>
            <a:defRPr lang="en-US"/>
          </a:defPPr>
          <a:lvl1pPr marL="0" algn="l" defTabSz="2438065" rtl="0" eaLnBrk="1" latinLnBrk="0" hangingPunct="1">
            <a:defRPr sz="4799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1219032" algn="l" defTabSz="2438065" rtl="0" eaLnBrk="1" latinLnBrk="0" hangingPunct="1">
            <a:defRPr sz="4799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2438065" algn="l" defTabSz="2438065" rtl="0" eaLnBrk="1" latinLnBrk="0" hangingPunct="1">
            <a:defRPr sz="4799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3657097" algn="l" defTabSz="2438065" rtl="0" eaLnBrk="1" latinLnBrk="0" hangingPunct="1">
            <a:defRPr sz="4799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4876129" algn="l" defTabSz="2438065" rtl="0" eaLnBrk="1" latinLnBrk="0" hangingPunct="1">
            <a:defRPr sz="4799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6095162" algn="l" defTabSz="2438065" rtl="0" eaLnBrk="1" latinLnBrk="0" hangingPunct="1">
            <a:defRPr sz="4799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7314194" algn="l" defTabSz="2438065" rtl="0" eaLnBrk="1" latinLnBrk="0" hangingPunct="1">
            <a:defRPr sz="4799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8533227" algn="l" defTabSz="2438065" rtl="0" eaLnBrk="1" latinLnBrk="0" hangingPunct="1">
            <a:defRPr sz="4799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9752259" algn="l" defTabSz="2438065" rtl="0" eaLnBrk="1" latinLnBrk="0" hangingPunct="1">
            <a:defRPr sz="4799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2795"/>
            <a:buFont typeface="Quattrocento Sans"/>
            <a:buNone/>
          </a:pPr>
          <a:endParaRPr lang="en-US" sz="12795" b="0" i="0" u="none" strike="noStrike" cap="none">
            <a:solidFill>
              <a:schemeClr val="lt1"/>
            </a:solidFill>
            <a:latin typeface="Quattrocento Sans"/>
            <a:ea typeface="Quattrocento Sans"/>
            <a:cs typeface="Quattrocento Sans"/>
            <a:sym typeface="Quattrocento Sans"/>
          </a:endParaRPr>
        </a:p>
      </xdr:txBody>
    </xdr:sp>
    <xdr:clientData/>
  </xdr:twoCellAnchor>
  <xdr:twoCellAnchor>
    <xdr:from>
      <xdr:col>1</xdr:col>
      <xdr:colOff>76200</xdr:colOff>
      <xdr:row>28</xdr:row>
      <xdr:rowOff>95251</xdr:rowOff>
    </xdr:from>
    <xdr:to>
      <xdr:col>8</xdr:col>
      <xdr:colOff>495300</xdr:colOff>
      <xdr:row>31</xdr:row>
      <xdr:rowOff>95251</xdr:rowOff>
    </xdr:to>
    <xdr:sp macro="" textlink="$D$34">
      <xdr:nvSpPr>
        <xdr:cNvPr id="6" name="Rectangle 5">
          <a:extLst>
            <a:ext uri="{FF2B5EF4-FFF2-40B4-BE49-F238E27FC236}">
              <a16:creationId xmlns:a16="http://schemas.microsoft.com/office/drawing/2014/main" id="{4D50F7C4-5272-467B-A231-38585D957780}"/>
            </a:ext>
          </a:extLst>
        </xdr:cNvPr>
        <xdr:cNvSpPr/>
      </xdr:nvSpPr>
      <xdr:spPr>
        <a:xfrm>
          <a:off x="685800" y="5429251"/>
          <a:ext cx="4686300" cy="5715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fld id="{F1F9BDE4-5CFD-48AF-A370-4C900E426A4C}" type="TxLink">
            <a:rPr lang="en-US" sz="2200" b="1" i="0" u="none" strike="noStrike">
              <a:solidFill>
                <a:schemeClr val="bg2">
                  <a:lumMod val="50000"/>
                </a:schemeClr>
              </a:solidFill>
              <a:latin typeface="Quattrocento Sans" panose="020B0502050000020003" pitchFamily="34" charset="0"/>
              <a:ea typeface="+mn-ea"/>
              <a:cs typeface="Calibri"/>
            </a:rPr>
            <a:pPr marL="0" indent="0" algn="l"/>
            <a:t>April 2026</a:t>
          </a:fld>
          <a:endParaRPr lang="en-US" sz="2200" b="1" i="0" u="none" strike="noStrike">
            <a:solidFill>
              <a:schemeClr val="bg2">
                <a:lumMod val="50000"/>
              </a:schemeClr>
            </a:solidFill>
            <a:latin typeface="Quattrocento Sans" panose="020B0502050000020003" pitchFamily="34" charset="0"/>
            <a:ea typeface="+mn-ea"/>
            <a:cs typeface="Calibri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mashare\excel-sheets\DMB\NEW-QRT\mon-21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\Shares\Users\mkarami002\Downloads\170525_S_%20MEP%20CAPEX_MoH%20Housing%20Model-v3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\Shares\Users\nzeidan002\Documents\Projects\MoE%20-%20Technical%20Support\Module%204\202209010%20-%20Fuel%20Stations%20Support_M4%20Sector%20Financial%20Assessment-v31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\Shares\Users\nzeidan002\Documents\Projects\MoE%20-%20Technical%20Support\Module%204\Fuel%20Haulers%20Optimization%20Model\Fuel%20Hauler%20Network%20Optimization%20Model_v52_22041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ME Persistence2"/>
      <sheetName val="(1)"/>
      <sheetName val="(2)"/>
      <sheetName val="Sheet1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Introduction"/>
      <sheetName val="Table of Contents"/>
      <sheetName val="Control Panel"/>
      <sheetName val="B. Input Sheets=&gt;"/>
      <sheetName val="B.1 Assumptions"/>
      <sheetName val="B.2 Projects Data Sheet"/>
      <sheetName val="B.3 Asset Selection"/>
      <sheetName val="Driver Summary"/>
      <sheetName val="C. Calculations=&gt;"/>
      <sheetName val="C.1 Public Sector Comparator"/>
      <sheetName val="C.2 Private Sector PSP Calc."/>
      <sheetName val="C.3 Government PSP Calc"/>
      <sheetName val="D. Appendix=&gt;"/>
      <sheetName val="Data Lists"/>
      <sheetName val="Housing Allowance Calculations"/>
      <sheetName val="Land &amp; Const Area Calculation"/>
    </sheetNames>
    <sheetDataSet>
      <sheetData sheetId="0"/>
      <sheetData sheetId="1"/>
      <sheetData sheetId="2">
        <row r="1">
          <cell r="C1" t="str">
            <v>Sheet Names</v>
          </cell>
        </row>
        <row r="2">
          <cell r="C2" t="str">
            <v>Title</v>
          </cell>
        </row>
        <row r="3">
          <cell r="C3" t="str">
            <v>Introduction</v>
          </cell>
        </row>
        <row r="4">
          <cell r="C4" t="str">
            <v>Table of Contents</v>
          </cell>
        </row>
        <row r="5">
          <cell r="C5" t="str">
            <v>Control Panel</v>
          </cell>
        </row>
        <row r="6">
          <cell r="C6" t="str">
            <v>B. Input Sheets=&gt;</v>
          </cell>
        </row>
        <row r="7">
          <cell r="C7" t="str">
            <v>B.1 Assumptions</v>
          </cell>
        </row>
        <row r="8">
          <cell r="C8" t="str">
            <v>B.2 Projects Data Sheet</v>
          </cell>
        </row>
        <row r="9">
          <cell r="C9" t="str">
            <v>B.3 Asset Selection</v>
          </cell>
        </row>
        <row r="10">
          <cell r="C10" t="str">
            <v>Driver Summary</v>
          </cell>
        </row>
        <row r="11">
          <cell r="C11" t="str">
            <v>C. Calculations=&gt;</v>
          </cell>
        </row>
        <row r="12">
          <cell r="C12" t="str">
            <v>C.1 Public Sector Comparator</v>
          </cell>
        </row>
        <row r="13">
          <cell r="C13" t="str">
            <v>C.2 Private Sector PSP Calc.</v>
          </cell>
        </row>
        <row r="14">
          <cell r="C14" t="str">
            <v>C.3 Government PSP Calc</v>
          </cell>
        </row>
        <row r="15">
          <cell r="C15" t="str">
            <v>D. Appendix=&gt;</v>
          </cell>
        </row>
        <row r="16">
          <cell r="C16" t="str">
            <v>Data Lists</v>
          </cell>
        </row>
        <row r="17">
          <cell r="C17" t="str">
            <v>Housing Allowance Calculations</v>
          </cell>
        </row>
        <row r="18">
          <cell r="C18" t="str">
            <v>Land &amp; Const Area Calculation</v>
          </cell>
        </row>
        <row r="19">
          <cell r="C19"/>
        </row>
        <row r="20">
          <cell r="C20"/>
        </row>
        <row r="21">
          <cell r="C21"/>
        </row>
        <row r="22">
          <cell r="C22"/>
        </row>
        <row r="23">
          <cell r="C23"/>
        </row>
        <row r="24">
          <cell r="C24"/>
        </row>
        <row r="25">
          <cell r="C25"/>
        </row>
        <row r="26">
          <cell r="C26"/>
        </row>
        <row r="27">
          <cell r="C27"/>
        </row>
        <row r="28">
          <cell r="C28"/>
        </row>
        <row r="29">
          <cell r="C29"/>
        </row>
        <row r="30">
          <cell r="C30"/>
        </row>
        <row r="31">
          <cell r="C31"/>
        </row>
        <row r="32">
          <cell r="C32"/>
        </row>
        <row r="33">
          <cell r="C33"/>
        </row>
        <row r="34">
          <cell r="C34"/>
        </row>
        <row r="35">
          <cell r="C35"/>
        </row>
        <row r="36">
          <cell r="C36"/>
        </row>
        <row r="37">
          <cell r="C37"/>
        </row>
        <row r="38">
          <cell r="C38"/>
        </row>
        <row r="39">
          <cell r="C39"/>
        </row>
        <row r="40">
          <cell r="C40"/>
        </row>
        <row r="41">
          <cell r="C41"/>
        </row>
        <row r="42">
          <cell r="C42"/>
        </row>
        <row r="43">
          <cell r="C43"/>
        </row>
        <row r="44">
          <cell r="C44"/>
        </row>
        <row r="45">
          <cell r="C45"/>
        </row>
        <row r="46">
          <cell r="C46"/>
        </row>
        <row r="47">
          <cell r="C47"/>
        </row>
        <row r="48">
          <cell r="C48"/>
        </row>
        <row r="49">
          <cell r="C49"/>
        </row>
        <row r="50">
          <cell r="C50"/>
        </row>
        <row r="51">
          <cell r="C51"/>
        </row>
        <row r="52">
          <cell r="C52"/>
        </row>
        <row r="53">
          <cell r="C53"/>
        </row>
        <row r="54">
          <cell r="C54"/>
        </row>
        <row r="55">
          <cell r="C55"/>
        </row>
        <row r="56">
          <cell r="C56"/>
        </row>
        <row r="57">
          <cell r="C57"/>
        </row>
        <row r="58">
          <cell r="C58"/>
        </row>
        <row r="59">
          <cell r="C59"/>
        </row>
        <row r="60">
          <cell r="C60"/>
        </row>
        <row r="61">
          <cell r="C61"/>
        </row>
        <row r="62">
          <cell r="C62"/>
        </row>
        <row r="63">
          <cell r="C63"/>
        </row>
        <row r="64">
          <cell r="C64"/>
        </row>
        <row r="65">
          <cell r="C65"/>
        </row>
        <row r="66">
          <cell r="C66"/>
        </row>
        <row r="67">
          <cell r="C67"/>
        </row>
        <row r="68">
          <cell r="C68"/>
        </row>
        <row r="69">
          <cell r="C69"/>
        </row>
        <row r="70">
          <cell r="C70"/>
        </row>
        <row r="71">
          <cell r="C71"/>
        </row>
        <row r="72">
          <cell r="C72"/>
        </row>
        <row r="73">
          <cell r="C73"/>
        </row>
        <row r="74">
          <cell r="C74"/>
        </row>
        <row r="75">
          <cell r="C75"/>
        </row>
        <row r="76">
          <cell r="C76"/>
        </row>
        <row r="77">
          <cell r="C77"/>
        </row>
        <row r="78">
          <cell r="C78"/>
        </row>
        <row r="79">
          <cell r="C79"/>
        </row>
        <row r="80">
          <cell r="C80"/>
        </row>
        <row r="81">
          <cell r="C81"/>
        </row>
        <row r="82">
          <cell r="C82"/>
        </row>
        <row r="83">
          <cell r="C83"/>
        </row>
        <row r="84">
          <cell r="C84"/>
        </row>
        <row r="85">
          <cell r="C85"/>
        </row>
        <row r="86">
          <cell r="C86"/>
        </row>
        <row r="87">
          <cell r="C87"/>
        </row>
        <row r="88">
          <cell r="C88"/>
        </row>
        <row r="89">
          <cell r="C89"/>
        </row>
        <row r="90">
          <cell r="C90"/>
        </row>
        <row r="91">
          <cell r="C91"/>
        </row>
        <row r="92">
          <cell r="C92"/>
        </row>
        <row r="93">
          <cell r="C93"/>
        </row>
        <row r="94">
          <cell r="C94"/>
        </row>
        <row r="95">
          <cell r="C95"/>
        </row>
        <row r="96">
          <cell r="C96"/>
        </row>
        <row r="97">
          <cell r="C97"/>
        </row>
        <row r="98">
          <cell r="C98"/>
        </row>
        <row r="99">
          <cell r="C99"/>
        </row>
        <row r="100">
          <cell r="C100"/>
        </row>
        <row r="101">
          <cell r="C101"/>
        </row>
        <row r="102">
          <cell r="C102"/>
        </row>
        <row r="103">
          <cell r="C103"/>
        </row>
        <row r="104">
          <cell r="C104"/>
        </row>
        <row r="105">
          <cell r="C105"/>
        </row>
        <row r="106">
          <cell r="C106"/>
        </row>
        <row r="107">
          <cell r="C107"/>
        </row>
        <row r="108">
          <cell r="C108"/>
        </row>
        <row r="109">
          <cell r="C109"/>
        </row>
        <row r="110">
          <cell r="C110"/>
        </row>
        <row r="111">
          <cell r="C111"/>
        </row>
        <row r="112">
          <cell r="C112"/>
        </row>
        <row r="113">
          <cell r="C113"/>
        </row>
        <row r="114">
          <cell r="C114"/>
        </row>
        <row r="115">
          <cell r="C115"/>
        </row>
        <row r="116">
          <cell r="C116"/>
        </row>
        <row r="117">
          <cell r="C117"/>
        </row>
        <row r="118">
          <cell r="C118"/>
        </row>
        <row r="119">
          <cell r="C119"/>
        </row>
        <row r="120">
          <cell r="C120"/>
        </row>
        <row r="121">
          <cell r="C121"/>
        </row>
        <row r="122">
          <cell r="C122"/>
        </row>
        <row r="123">
          <cell r="C123"/>
        </row>
        <row r="124">
          <cell r="C124"/>
        </row>
        <row r="125">
          <cell r="C125"/>
        </row>
        <row r="126">
          <cell r="C126"/>
        </row>
        <row r="127">
          <cell r="C127"/>
        </row>
        <row r="128">
          <cell r="C128"/>
        </row>
        <row r="129">
          <cell r="C129"/>
        </row>
        <row r="130">
          <cell r="C130"/>
        </row>
        <row r="131">
          <cell r="C131"/>
        </row>
        <row r="132">
          <cell r="C132"/>
        </row>
        <row r="133">
          <cell r="C133"/>
        </row>
        <row r="134">
          <cell r="C134"/>
        </row>
        <row r="135">
          <cell r="C135"/>
        </row>
        <row r="136">
          <cell r="C136"/>
        </row>
        <row r="137">
          <cell r="C137"/>
        </row>
        <row r="138">
          <cell r="C138"/>
        </row>
        <row r="139">
          <cell r="C139"/>
        </row>
        <row r="140">
          <cell r="C140"/>
        </row>
        <row r="141">
          <cell r="C141"/>
        </row>
        <row r="142">
          <cell r="C142"/>
        </row>
        <row r="143">
          <cell r="C143"/>
        </row>
        <row r="144">
          <cell r="C144"/>
        </row>
        <row r="145">
          <cell r="C145"/>
        </row>
        <row r="146">
          <cell r="C146"/>
        </row>
        <row r="147">
          <cell r="C147"/>
        </row>
        <row r="148">
          <cell r="C148"/>
        </row>
        <row r="149">
          <cell r="C149"/>
        </row>
        <row r="150">
          <cell r="C150"/>
        </row>
        <row r="151">
          <cell r="C151"/>
        </row>
        <row r="152">
          <cell r="C152"/>
        </row>
        <row r="153">
          <cell r="C153"/>
        </row>
        <row r="154">
          <cell r="C154"/>
        </row>
        <row r="155">
          <cell r="C155"/>
        </row>
        <row r="156">
          <cell r="C156"/>
        </row>
        <row r="157">
          <cell r="C157"/>
        </row>
        <row r="158">
          <cell r="C158"/>
        </row>
        <row r="159">
          <cell r="C159"/>
        </row>
        <row r="160">
          <cell r="C160"/>
        </row>
        <row r="161">
          <cell r="C161"/>
        </row>
        <row r="162">
          <cell r="C162"/>
        </row>
        <row r="163">
          <cell r="C163"/>
        </row>
        <row r="164">
          <cell r="C164"/>
        </row>
        <row r="165">
          <cell r="C165"/>
        </row>
        <row r="166">
          <cell r="C166"/>
        </row>
        <row r="167">
          <cell r="C167"/>
        </row>
        <row r="168">
          <cell r="C168"/>
        </row>
        <row r="169">
          <cell r="C169"/>
        </row>
        <row r="170">
          <cell r="C170"/>
        </row>
        <row r="171">
          <cell r="C171"/>
        </row>
        <row r="172">
          <cell r="C172"/>
        </row>
        <row r="173">
          <cell r="C173"/>
        </row>
        <row r="174">
          <cell r="C174"/>
        </row>
        <row r="175">
          <cell r="C175"/>
        </row>
        <row r="176">
          <cell r="C176"/>
        </row>
        <row r="177">
          <cell r="C177"/>
        </row>
        <row r="178">
          <cell r="C178"/>
        </row>
        <row r="179">
          <cell r="C179"/>
        </row>
        <row r="180">
          <cell r="C180"/>
        </row>
        <row r="181">
          <cell r="C181"/>
        </row>
        <row r="182">
          <cell r="C182"/>
        </row>
        <row r="183">
          <cell r="C183"/>
        </row>
        <row r="184">
          <cell r="C184"/>
        </row>
        <row r="185">
          <cell r="C185"/>
        </row>
        <row r="186">
          <cell r="C186"/>
        </row>
        <row r="187">
          <cell r="C187"/>
        </row>
        <row r="188">
          <cell r="C188"/>
        </row>
        <row r="189">
          <cell r="C189"/>
        </row>
        <row r="190">
          <cell r="C190"/>
        </row>
        <row r="191">
          <cell r="C191"/>
        </row>
        <row r="192">
          <cell r="C192"/>
        </row>
        <row r="193">
          <cell r="C193"/>
        </row>
        <row r="194">
          <cell r="C194"/>
        </row>
        <row r="195">
          <cell r="C195"/>
        </row>
        <row r="196">
          <cell r="C196"/>
        </row>
        <row r="197">
          <cell r="C197"/>
        </row>
        <row r="198">
          <cell r="C198"/>
        </row>
        <row r="199">
          <cell r="C199"/>
        </row>
        <row r="200">
          <cell r="C200"/>
        </row>
        <row r="201">
          <cell r="C201"/>
        </row>
        <row r="202">
          <cell r="C202"/>
        </row>
        <row r="203">
          <cell r="C203"/>
        </row>
        <row r="204">
          <cell r="C204"/>
        </row>
        <row r="205">
          <cell r="C205"/>
        </row>
        <row r="206">
          <cell r="C206"/>
        </row>
        <row r="207">
          <cell r="C207"/>
        </row>
        <row r="208">
          <cell r="C208"/>
        </row>
        <row r="209">
          <cell r="C209"/>
        </row>
        <row r="210">
          <cell r="C210"/>
        </row>
        <row r="211">
          <cell r="C211"/>
        </row>
        <row r="212">
          <cell r="C212"/>
        </row>
        <row r="213">
          <cell r="C213"/>
        </row>
        <row r="214">
          <cell r="C214"/>
        </row>
        <row r="215">
          <cell r="C215"/>
        </row>
        <row r="216">
          <cell r="C216"/>
        </row>
        <row r="217">
          <cell r="C217"/>
        </row>
        <row r="218">
          <cell r="C218"/>
        </row>
        <row r="219">
          <cell r="C219"/>
        </row>
        <row r="220">
          <cell r="C220"/>
        </row>
        <row r="221">
          <cell r="C221"/>
        </row>
        <row r="222">
          <cell r="C222"/>
        </row>
        <row r="223">
          <cell r="C223"/>
        </row>
        <row r="224">
          <cell r="C224"/>
        </row>
        <row r="225">
          <cell r="C225"/>
        </row>
        <row r="226">
          <cell r="C226"/>
        </row>
        <row r="227">
          <cell r="C227"/>
        </row>
        <row r="228">
          <cell r="C228"/>
        </row>
        <row r="229">
          <cell r="C229"/>
        </row>
        <row r="230">
          <cell r="C230"/>
        </row>
        <row r="231">
          <cell r="C231"/>
        </row>
        <row r="232">
          <cell r="C232"/>
        </row>
        <row r="233">
          <cell r="C233"/>
        </row>
        <row r="234">
          <cell r="C234"/>
        </row>
        <row r="235">
          <cell r="C235"/>
        </row>
        <row r="236">
          <cell r="C236"/>
        </row>
        <row r="237">
          <cell r="C237"/>
        </row>
        <row r="238">
          <cell r="C238"/>
        </row>
        <row r="239">
          <cell r="C239"/>
        </row>
        <row r="240">
          <cell r="C240"/>
        </row>
        <row r="241">
          <cell r="C241"/>
        </row>
      </sheetData>
      <sheetData sheetId="3">
        <row r="10">
          <cell r="F10" t="str">
            <v>Local</v>
          </cell>
        </row>
        <row r="38">
          <cell r="C38">
            <v>30</v>
          </cell>
        </row>
        <row r="39">
          <cell r="C39">
            <v>1</v>
          </cell>
        </row>
        <row r="41">
          <cell r="C41">
            <v>2</v>
          </cell>
        </row>
        <row r="44">
          <cell r="C44">
            <v>0.7</v>
          </cell>
        </row>
        <row r="45">
          <cell r="C45">
            <v>0.30000000000000004</v>
          </cell>
        </row>
        <row r="46">
          <cell r="C46">
            <v>0.03</v>
          </cell>
        </row>
        <row r="47">
          <cell r="C47">
            <v>10</v>
          </cell>
        </row>
        <row r="48">
          <cell r="C48">
            <v>1</v>
          </cell>
        </row>
      </sheetData>
      <sheetData sheetId="4"/>
      <sheetData sheetId="5">
        <row r="12">
          <cell r="C12">
            <v>2017</v>
          </cell>
        </row>
        <row r="14">
          <cell r="C14">
            <v>0.02</v>
          </cell>
        </row>
        <row r="23">
          <cell r="C23">
            <v>0.08</v>
          </cell>
          <cell r="D23">
            <v>0.14300000000000002</v>
          </cell>
          <cell r="E23">
            <v>0.1</v>
          </cell>
          <cell r="F23">
            <v>0.1</v>
          </cell>
        </row>
        <row r="27">
          <cell r="C27">
            <v>0</v>
          </cell>
        </row>
        <row r="30">
          <cell r="C30">
            <v>2.5000000000000001E-2</v>
          </cell>
        </row>
        <row r="31">
          <cell r="C31">
            <v>0.2</v>
          </cell>
        </row>
        <row r="32">
          <cell r="C32">
            <v>2.5000000000000001E-2</v>
          </cell>
        </row>
      </sheetData>
      <sheetData sheetId="6"/>
      <sheetData sheetId="7">
        <row r="13">
          <cell r="C13">
            <v>1.2</v>
          </cell>
          <cell r="F13">
            <v>2500</v>
          </cell>
        </row>
        <row r="14">
          <cell r="C14">
            <v>0.15</v>
          </cell>
        </row>
        <row r="15">
          <cell r="C15">
            <v>0.85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Table of Content"/>
      <sheetName val="I. Sector-Level &gt;"/>
      <sheetName val="I.1 Dashboard"/>
      <sheetName val="I.2 Sensitivity Tables"/>
      <sheetName val="I.3 Current Situation Summary"/>
      <sheetName val="I.4 Cost Breakdown"/>
      <sheetName val="A. Company &gt;"/>
      <sheetName val="A.0 Intro &gt;"/>
      <sheetName val="A.0.1 Company Porfolios"/>
      <sheetName val="A.1 Financials &gt;"/>
      <sheetName val="A.1.1 Financial Statements"/>
      <sheetName val="A.1.2 FCF &amp; IRR"/>
      <sheetName val="A.1.3 WACC"/>
      <sheetName val="A.1.4 Debt &amp; Equity"/>
      <sheetName val="B. Fuel Stations &gt;"/>
      <sheetName val="B.0 Intro &gt;"/>
      <sheetName val="B.0.1 Dashboard"/>
      <sheetName val="B.0.2 FS Profiles"/>
      <sheetName val="B.1 Financials &gt;"/>
      <sheetName val="B.1.1 Financial Statements"/>
      <sheetName val="B.1.2 FCF &amp; IRR"/>
      <sheetName val="B.1.3 WACC (2)"/>
      <sheetName val="B.1.3 WACC"/>
      <sheetName val="B.1.4 Debt &amp; Equity"/>
      <sheetName val="B.2 Costs &gt;"/>
      <sheetName val="B.2.1 Fuel Business COGS"/>
      <sheetName val="B.2.2 Opex"/>
      <sheetName val="B.2.3 Capex"/>
      <sheetName val="Sheet6"/>
      <sheetName val="xxd"/>
      <sheetName val="B.2.4 Opex Assumptions"/>
      <sheetName val="I.5 Regulations Impact"/>
      <sheetName val="I.5 Regulations Impact (RR)"/>
      <sheetName val="I.5 ONLYYRegulations Impact (2)"/>
      <sheetName val="I.5 NLYRegulations Impact (RR)"/>
      <sheetName val="B.2.5 Capex Assumptions"/>
      <sheetName val="B.2.6 General Assumptions"/>
      <sheetName val="B.2.7 Franchising Models"/>
      <sheetName val="B.3 Demand &gt;"/>
      <sheetName val="B.3.1 Fuel Throughput"/>
      <sheetName val="B.3.2 Fuel Demand"/>
      <sheetName val="B.4 Revenues &gt;"/>
      <sheetName val="B.4.1 Fuel Revenues"/>
      <sheetName val="B.4.2 Non-Fuel Revenues"/>
      <sheetName val="B.4.3 NFB Revenues Assumptions"/>
      <sheetName val="B.5 FS Profiles Output &gt;"/>
      <sheetName val="B.5.2 FS Profiles (ALL)-Input"/>
      <sheetName val="B.5.3 Sector-Level Scenarios"/>
      <sheetName val="B.5.3.1 Results SC.1 Only FB"/>
      <sheetName val="B.5.3.2 Results SC.2 NFB-R."/>
      <sheetName val="B.5.3.3 Results SC.3 NFB-R&amp;O"/>
      <sheetName val="B.5.3.4 Co Result SC.B1 OnlyFB"/>
      <sheetName val="B.5.3.5 Co Result SC.B2 NFB R."/>
      <sheetName val="B.5.3.6 Co Result SC.B3 NFB R&amp;O"/>
      <sheetName val="B.5.4 Summary Benchmarks"/>
      <sheetName val="Z. Other Models &amp; Data &gt;"/>
      <sheetName val="Z.1 KSA Information &amp; Statics"/>
      <sheetName val="Z.1.1 Validation &amp; Correction-1"/>
      <sheetName val="Z.1.2 Validation &amp; Correction-2"/>
      <sheetName val="Z.2 Fuel Haulers Model"/>
      <sheetName val="Z.3 Latest FS Database"/>
      <sheetName val="Sheet1"/>
      <sheetName val="Sheet3"/>
      <sheetName val="Z.3.1 Low Throughput Correction"/>
      <sheetName val="Z.4 WoodMac Forecast"/>
      <sheetName val="Z.5 Ratios &amp; Indexes"/>
      <sheetName val="Z.6 Benchmarks"/>
      <sheetName val="Z.6.1 Additional Bench.-Scratch"/>
      <sheetName val="Z.6.2 KSA Comp. - Scratch"/>
      <sheetName val="AP. Appendix &gt;"/>
      <sheetName val="AP.2 Charts"/>
      <sheetName val="AP.2 New Allocation -Category A"/>
      <sheetName val="AP.2 New Allocation -Category B"/>
      <sheetName val="AP.2 Charts CAT. A (del)"/>
      <sheetName val="AP.2 Charts CAT. A (l)"/>
      <sheetName val="AP.2 Charts CAT. A"/>
      <sheetName val="AP.2 Charts CAT. B"/>
      <sheetName val="AP.3 Profiles (ALL)-Template"/>
      <sheetName val="AP.6 Haulers Model - OLD"/>
      <sheetName val="AP.7 NFB Insights"/>
      <sheetName val="AP.8 Calculation Scratch"/>
      <sheetName val="oLD Benchmarks"/>
      <sheetName val="AP. Data Received"/>
      <sheetName val="Financial ratios"/>
      <sheetName val="Fuel station CAPEXother average"/>
      <sheetName val="OPEX companies"/>
      <sheetName val="FS % land"/>
      <sheetName val="1. Aldrees"/>
      <sheetName val="2. SASCO"/>
      <sheetName val="3. NAFT"/>
      <sheetName val="4. Liter"/>
      <sheetName val="5. Petroly"/>
      <sheetName val="6. Petromin"/>
      <sheetName val="7. Wafi Energy"/>
      <sheetName val="8. REBEN"/>
      <sheetName val="9. Well"/>
      <sheetName val="10. TMC"/>
      <sheetName val="AP. Profiles &amp; Portfolios"/>
      <sheetName val="Fin. Stat. (Profile 1)"/>
      <sheetName val="Fin. Stat. (Profile 2)"/>
      <sheetName val="Fin. Stat. (Profile 3)"/>
      <sheetName val="Fin. Stat. (Profile 4)"/>
      <sheetName val="Fin. Stat. (Profile 5)"/>
      <sheetName val="Fin. Stat. (Profile 6)"/>
      <sheetName val="Fin. Stat. (Profile Best.Case)"/>
      <sheetName val="Fin. Stat. (Profile Worst.Case)"/>
      <sheetName val="Profiles Comparison"/>
      <sheetName val="(Profiles Output Chart)"/>
      <sheetName val="FCF &amp; IRR (Profile 1)"/>
      <sheetName val="FCF &amp; IRR (Profile 2)"/>
      <sheetName val="FCF &amp; IRR (Profile 3)"/>
      <sheetName val="FCF &amp; IRR (Profile 4)"/>
      <sheetName val="FCF &amp; IRR (Profile 5)"/>
      <sheetName val="FCF &amp; IRR (Profile 6)"/>
      <sheetName val="FCF &amp; IRR (Profile Best.Case)"/>
      <sheetName val="FCF &amp; IRR (Profile Worst.Case)"/>
      <sheetName val="D&amp;E (Profile 1)"/>
      <sheetName val="D&amp;E (Profile 2)"/>
      <sheetName val="D&amp;E (Profile 3)"/>
      <sheetName val="D&amp;E (Profile 4)"/>
      <sheetName val="D&amp;E (Profile 5)"/>
      <sheetName val="D&amp;E (Profile 6)"/>
      <sheetName val="D&amp;E (Profile Best.Case)"/>
      <sheetName val="D&amp;E (Profile Worst.Case)"/>
      <sheetName val="A. Fin. Stat. (Portfolio 1)"/>
      <sheetName val="A. Fin. Stat. (Portfolio 2)"/>
      <sheetName val="A. Fin. Stat. (Portfolio 3)"/>
      <sheetName val="A. Fin. Stat. (Portfolio 4)"/>
      <sheetName val="A. Fin. Stat. (Portfolio 5)"/>
      <sheetName val="A. Fin. Stat. (Portfolio 6)"/>
      <sheetName val="A. Fin. Stat. (Portfolio B.C)"/>
      <sheetName val="A. Fin. Stat. (Portfolio W.C)"/>
      <sheetName val="Portfolios Comparison"/>
      <sheetName val="(Portfolios Output Chart)"/>
      <sheetName val="A. FCF &amp; IRR (Portfolio 1)"/>
      <sheetName val="A. FCF &amp; IRR (Portfolio 2)"/>
      <sheetName val="A. FCF &amp; IRR (Portfolio 3)"/>
      <sheetName val="A. FCF &amp; IRR (Portfolio 4)"/>
      <sheetName val="A. FCF &amp; IRR (Portfolio 5)"/>
      <sheetName val="A. FCF &amp; IRR (Portfolio 6)"/>
      <sheetName val="A. FCF &amp; IRR (Portfolio B.C)"/>
      <sheetName val="A. FCF &amp; IRR (Portfolio W.C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31">
          <cell r="D31" t="str">
            <v>Fixed Price (1 halala)</v>
          </cell>
        </row>
        <row r="36">
          <cell r="D36" t="str">
            <v>Category A</v>
          </cell>
        </row>
        <row r="44">
          <cell r="D44" t="str">
            <v>Small</v>
          </cell>
        </row>
        <row r="53">
          <cell r="D53" t="b">
            <v>1</v>
          </cell>
        </row>
        <row r="54">
          <cell r="D54" t="b">
            <v>1</v>
          </cell>
        </row>
        <row r="55">
          <cell r="D55" t="b">
            <v>1</v>
          </cell>
        </row>
        <row r="56">
          <cell r="D56" t="b">
            <v>0</v>
          </cell>
        </row>
        <row r="57">
          <cell r="D57" t="b">
            <v>0</v>
          </cell>
        </row>
        <row r="86">
          <cell r="I86">
            <v>2</v>
          </cell>
        </row>
        <row r="93">
          <cell r="D93">
            <v>0</v>
          </cell>
        </row>
        <row r="94">
          <cell r="D94">
            <v>0</v>
          </cell>
        </row>
      </sheetData>
      <sheetData sheetId="18">
        <row r="31">
          <cell r="D31" t="b">
            <v>0</v>
          </cell>
        </row>
        <row r="32">
          <cell r="D32">
            <v>0</v>
          </cell>
        </row>
        <row r="33">
          <cell r="D33">
            <v>0</v>
          </cell>
        </row>
        <row r="34">
          <cell r="D34" t="b">
            <v>0</v>
          </cell>
        </row>
        <row r="35">
          <cell r="D35" t="b">
            <v>0</v>
          </cell>
        </row>
        <row r="36">
          <cell r="D36" t="b">
            <v>0</v>
          </cell>
        </row>
        <row r="37">
          <cell r="D37" t="b">
            <v>0</v>
          </cell>
        </row>
        <row r="38">
          <cell r="D38" t="b">
            <v>0</v>
          </cell>
        </row>
        <row r="39">
          <cell r="D39" t="b">
            <v>0</v>
          </cell>
        </row>
        <row r="40">
          <cell r="D40" t="b">
            <v>0</v>
          </cell>
        </row>
        <row r="41">
          <cell r="D41" t="b">
            <v>0</v>
          </cell>
        </row>
        <row r="42">
          <cell r="D42" t="b">
            <v>0</v>
          </cell>
        </row>
        <row r="43">
          <cell r="D43" t="b">
            <v>0</v>
          </cell>
        </row>
        <row r="44">
          <cell r="D44" t="b">
            <v>0</v>
          </cell>
        </row>
        <row r="45">
          <cell r="D45">
            <v>2</v>
          </cell>
        </row>
        <row r="46">
          <cell r="D46">
            <v>2</v>
          </cell>
        </row>
        <row r="47">
          <cell r="D47">
            <v>2</v>
          </cell>
        </row>
        <row r="48">
          <cell r="D48">
            <v>2</v>
          </cell>
        </row>
        <row r="50">
          <cell r="D50">
            <v>2</v>
          </cell>
        </row>
        <row r="51">
          <cell r="D51">
            <v>2</v>
          </cell>
        </row>
        <row r="52">
          <cell r="D52">
            <v>2</v>
          </cell>
        </row>
        <row r="53">
          <cell r="D53">
            <v>2</v>
          </cell>
        </row>
        <row r="55">
          <cell r="D55">
            <v>2</v>
          </cell>
        </row>
        <row r="56">
          <cell r="D56">
            <v>2</v>
          </cell>
        </row>
        <row r="57">
          <cell r="D57">
            <v>2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>
        <row r="35">
          <cell r="D35">
            <v>2.1999999999999999E-2</v>
          </cell>
        </row>
      </sheetData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5">
          <cell r="BW5">
            <v>5</v>
          </cell>
        </row>
        <row r="6">
          <cell r="BW6">
            <v>15</v>
          </cell>
        </row>
        <row r="7">
          <cell r="BW7">
            <v>15</v>
          </cell>
        </row>
        <row r="8">
          <cell r="BW8">
            <v>5</v>
          </cell>
        </row>
        <row r="9">
          <cell r="BW9">
            <v>0</v>
          </cell>
        </row>
        <row r="11">
          <cell r="BX11">
            <v>0</v>
          </cell>
        </row>
        <row r="14">
          <cell r="U14" t="str">
            <v>Rented</v>
          </cell>
          <cell r="W14" t="str">
            <v>Company Operate</v>
          </cell>
          <cell r="Z14" t="b">
            <v>1</v>
          </cell>
          <cell r="AA14" t="b">
            <v>1</v>
          </cell>
          <cell r="AB14" t="b">
            <v>0</v>
          </cell>
          <cell r="AC14" t="b">
            <v>0</v>
          </cell>
          <cell r="AF14">
            <v>1</v>
          </cell>
          <cell r="AG14">
            <v>0</v>
          </cell>
          <cell r="AH14" t="str">
            <v>50%</v>
          </cell>
          <cell r="AI14">
            <v>0</v>
          </cell>
          <cell r="AM14">
            <v>0</v>
          </cell>
          <cell r="AN14">
            <v>0</v>
          </cell>
          <cell r="AO14">
            <v>2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>
        <row r="3">
          <cell r="B3" t="str">
            <v>Al.Baha</v>
          </cell>
        </row>
        <row r="4">
          <cell r="B4" t="str">
            <v>Al.Jouf</v>
          </cell>
        </row>
        <row r="5">
          <cell r="B5" t="str">
            <v>Aseer</v>
          </cell>
        </row>
        <row r="6">
          <cell r="B6" t="str">
            <v>Eastern.Region</v>
          </cell>
        </row>
        <row r="7">
          <cell r="B7" t="str">
            <v>Hail</v>
          </cell>
        </row>
        <row r="8">
          <cell r="B8" t="str">
            <v>Jazan</v>
          </cell>
        </row>
        <row r="9">
          <cell r="B9" t="str">
            <v>Madinah</v>
          </cell>
        </row>
        <row r="10">
          <cell r="B10" t="str">
            <v>Makkah</v>
          </cell>
        </row>
        <row r="11">
          <cell r="B11" t="str">
            <v>Najran</v>
          </cell>
        </row>
        <row r="12">
          <cell r="B12" t="str">
            <v>Northern.Borders</v>
          </cell>
        </row>
        <row r="13">
          <cell r="B13" t="str">
            <v>Qaseem</v>
          </cell>
        </row>
        <row r="14">
          <cell r="B14" t="str">
            <v>Riyadh</v>
          </cell>
        </row>
        <row r="15">
          <cell r="B15" t="str">
            <v>Tabouk</v>
          </cell>
        </row>
        <row r="16">
          <cell r="B16" t="str">
            <v>W.Average</v>
          </cell>
        </row>
      </sheetData>
      <sheetData sheetId="58">
        <row r="9">
          <cell r="AF9">
            <v>2024119.1532185283</v>
          </cell>
        </row>
      </sheetData>
      <sheetData sheetId="59"/>
      <sheetData sheetId="60">
        <row r="11">
          <cell r="D11">
            <v>6</v>
          </cell>
        </row>
      </sheetData>
      <sheetData sheetId="61"/>
      <sheetData sheetId="62"/>
      <sheetData sheetId="63"/>
      <sheetData sheetId="64">
        <row r="3">
          <cell r="C3">
            <v>5000000</v>
          </cell>
        </row>
      </sheetData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Table of Content"/>
      <sheetName val="Table of Contents"/>
      <sheetName val="Hauler Optimization Dashboard"/>
      <sheetName val="Financial Statements"/>
      <sheetName val="Assumption list"/>
      <sheetName val="Model Assumptions and Inputs &gt;"/>
      <sheetName val="1.1. Assumptions"/>
      <sheetName val="1.2. Fuel Consumption Assump."/>
      <sheetName val="Calculations &gt;"/>
      <sheetName val="2. FS to BP Distance "/>
      <sheetName val="2.1. Distance - BP to FS"/>
      <sheetName val="2.2. Distance - FS to BP"/>
      <sheetName val="3. FS to BP Time"/>
      <sheetName val="4. Number of Trucks per FS"/>
      <sheetName val="4.1 Costs for Categories"/>
      <sheetName val="5. Pivot Table"/>
      <sheetName val="6. Volume Calculation"/>
      <sheetName val="7. Hauling Costs"/>
      <sheetName val="8. Hauling Revenues"/>
      <sheetName val="Forecasts &gt;"/>
      <sheetName val="9.1 Financial Statements"/>
      <sheetName val="9.2 IRR and DCF"/>
      <sheetName val="9.3 Revenues Forecasts Delete"/>
      <sheetName val="9.3 Demand-Revenues Forecasts"/>
      <sheetName val="9.4 Fuel Cost Forecasts"/>
      <sheetName val="9.5 Labor Cost Forecasts"/>
      <sheetName val="9.6 Maintenance Forecasts"/>
      <sheetName val="9.7 Leasing Dispatch Forecasts"/>
      <sheetName val="9.8 CAPEX-Depreciat. Forecasts"/>
      <sheetName val="9.9 Insurance Forecasts"/>
      <sheetName val="9.10 SG&amp;A Forecasts"/>
      <sheetName val="Data Inputs &gt;"/>
      <sheetName val="1. Fuel Stations - Client Input"/>
      <sheetName val="2. Bulk Plant - Client Input"/>
      <sheetName val="3. Revenue of Bulk Plants"/>
      <sheetName val="3. Benchmarks (for Validation)"/>
      <sheetName val="Appendix &gt;"/>
      <sheetName val="Categories Calculation (1)"/>
      <sheetName val="Categories Calculation (2)"/>
      <sheetName val="Categories Heatmap"/>
      <sheetName val="Trucks for Top Players"/>
      <sheetName val="Cost by Category"/>
      <sheetName val="Cost by Category - New"/>
      <sheetName val="To be deleted"/>
      <sheetName val="8. Hauling Revenues (2)"/>
    </sheetNames>
    <sheetDataSet>
      <sheetData sheetId="0"/>
      <sheetData sheetId="1"/>
      <sheetData sheetId="2"/>
      <sheetData sheetId="3">
        <row r="7">
          <cell r="CP7" t="str">
            <v>PG-95</v>
          </cell>
        </row>
        <row r="8">
          <cell r="DW8" t="str">
            <v>PG-91</v>
          </cell>
        </row>
        <row r="9">
          <cell r="DW9" t="str">
            <v>PG-95</v>
          </cell>
        </row>
        <row r="10">
          <cell r="DW10"/>
        </row>
        <row r="11">
          <cell r="DW11" t="str">
            <v>Diesel</v>
          </cell>
        </row>
      </sheetData>
      <sheetData sheetId="4"/>
      <sheetData sheetId="5">
        <row r="4">
          <cell r="K4" t="str">
            <v>PG-91</v>
          </cell>
        </row>
        <row r="5">
          <cell r="K5" t="str">
            <v>PG-95</v>
          </cell>
        </row>
        <row r="6">
          <cell r="K6" t="str">
            <v>Diesel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theme/theme1.xml><?xml version="1.0" encoding="utf-8"?>
<a:theme xmlns:a="http://schemas.openxmlformats.org/drawingml/2006/main" name="Office Theme">
  <a:themeElements>
    <a:clrScheme name="MoEnergy KSA">
      <a:dk1>
        <a:srgbClr val="1D4666"/>
      </a:dk1>
      <a:lt1>
        <a:srgbClr val="FFFFFF"/>
      </a:lt1>
      <a:dk2>
        <a:srgbClr val="204D69"/>
      </a:dk2>
      <a:lt2>
        <a:srgbClr val="EBE9E5"/>
      </a:lt2>
      <a:accent1>
        <a:srgbClr val="50AEE1"/>
      </a:accent1>
      <a:accent2>
        <a:srgbClr val="61B15C"/>
      </a:accent2>
      <a:accent3>
        <a:srgbClr val="F6C747"/>
      </a:accent3>
      <a:accent4>
        <a:srgbClr val="7996A4"/>
      </a:accent4>
      <a:accent5>
        <a:srgbClr val="9D9782"/>
      </a:accent5>
      <a:accent6>
        <a:srgbClr val="EBE9E5"/>
      </a:accent6>
      <a:hlink>
        <a:srgbClr val="1D4666"/>
      </a:hlink>
      <a:folHlink>
        <a:srgbClr val="204D69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1"/>
  </sheetPr>
  <dimension ref="D34"/>
  <sheetViews>
    <sheetView workbookViewId="0"/>
  </sheetViews>
  <sheetFormatPr defaultColWidth="9" defaultRowHeight="13.8" x14ac:dyDescent="0.25"/>
  <cols>
    <col min="1" max="3" width="9" style="283"/>
    <col min="4" max="4" width="15.5" style="283" bestFit="1" customWidth="1"/>
    <col min="5" max="9" width="9" style="283"/>
    <col min="10" max="10" width="11.09765625" style="283" bestFit="1" customWidth="1"/>
    <col min="11" max="16384" width="9" style="283"/>
  </cols>
  <sheetData>
    <row r="34" spans="4:4" x14ac:dyDescent="0.25">
      <c r="D34" s="282">
        <f ca="1">TODAY()</f>
        <v>46116</v>
      </c>
    </row>
  </sheetData>
  <pageMargins left="0.7" right="0.7" top="0.75" bottom="0.75" header="0.3" footer="0.3"/>
  <pageSetup orientation="portrait" horizontalDpi="90" verticalDpi="90" r:id="rId1"/>
  <headerFooter>
    <oddFooter>&amp;C_x000D_&amp;1#&amp;"Aptos"&amp;10&amp;K0000FF Restricted - مقيد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07FBE-2661-43F7-860F-84919EB5D32C}">
  <sheetPr codeName="Sheet7">
    <tabColor theme="7" tint="0.39997558519241921"/>
  </sheetPr>
  <dimension ref="A1:N237"/>
  <sheetViews>
    <sheetView zoomScale="55" zoomScaleNormal="55" workbookViewId="0">
      <selection activeCell="E10" sqref="E10"/>
    </sheetView>
  </sheetViews>
  <sheetFormatPr defaultColWidth="9.09765625" defaultRowHeight="14.4" x14ac:dyDescent="0.3"/>
  <cols>
    <col min="1" max="1" width="1.59765625" style="77" customWidth="1"/>
    <col min="2" max="2" width="4.3984375" style="77" bestFit="1" customWidth="1"/>
    <col min="3" max="3" width="69" style="77" bestFit="1" customWidth="1"/>
    <col min="4" max="4" width="15" style="80" bestFit="1" customWidth="1"/>
    <col min="5" max="5" width="20.8984375" style="77" bestFit="1" customWidth="1"/>
    <col min="6" max="6" width="29.3984375" style="77" customWidth="1"/>
    <col min="7" max="8" width="21.59765625" style="77" customWidth="1"/>
    <col min="9" max="9" width="22.296875" style="77" bestFit="1" customWidth="1"/>
    <col min="10" max="10" width="16.3984375" style="77" bestFit="1" customWidth="1"/>
    <col min="11" max="12" width="21.59765625" style="77" customWidth="1"/>
    <col min="13" max="13" width="12.09765625" style="77" bestFit="1" customWidth="1"/>
    <col min="14" max="14" width="15.296875" style="77" bestFit="1" customWidth="1"/>
    <col min="15" max="16384" width="9.09765625" style="77"/>
  </cols>
  <sheetData>
    <row r="1" spans="1:12" x14ac:dyDescent="0.3">
      <c r="A1" s="75"/>
      <c r="B1" s="75"/>
      <c r="C1" s="75"/>
      <c r="D1" s="76"/>
      <c r="E1" s="75"/>
      <c r="F1" s="75"/>
      <c r="G1" s="75"/>
      <c r="H1" s="75"/>
      <c r="I1" s="75"/>
      <c r="J1" s="75"/>
      <c r="K1" s="75"/>
      <c r="L1" s="75"/>
    </row>
    <row r="2" spans="1:12" ht="13.8" x14ac:dyDescent="0.25">
      <c r="A2" s="75"/>
      <c r="B2" s="78"/>
      <c r="C2" s="78" t="s">
        <v>99</v>
      </c>
      <c r="D2" s="79" t="s">
        <v>30</v>
      </c>
      <c r="E2" s="157">
        <f>'Company - Corporate Details'!C11</f>
        <v>2023</v>
      </c>
      <c r="F2" s="75"/>
      <c r="G2" s="75"/>
      <c r="H2" s="75"/>
      <c r="I2" s="75"/>
      <c r="J2" s="75"/>
      <c r="K2" s="75"/>
      <c r="L2" s="75"/>
    </row>
    <row r="3" spans="1:12" ht="6.6" customHeight="1" x14ac:dyDescent="0.3"/>
    <row r="4" spans="1:12" ht="12" customHeight="1" x14ac:dyDescent="0.25">
      <c r="B4" s="81"/>
      <c r="C4" s="82" t="s">
        <v>26</v>
      </c>
      <c r="D4" s="83"/>
      <c r="E4" s="84"/>
      <c r="F4" s="85" t="s">
        <v>0</v>
      </c>
      <c r="G4" s="86"/>
      <c r="I4" s="134"/>
      <c r="J4" s="84"/>
      <c r="L4" s="84"/>
    </row>
    <row r="5" spans="1:12" ht="12" customHeight="1" x14ac:dyDescent="0.25">
      <c r="B5" s="87"/>
      <c r="C5" s="88" t="s">
        <v>25</v>
      </c>
      <c r="D5" s="83"/>
      <c r="E5" s="84"/>
      <c r="F5" s="84" t="s">
        <v>65</v>
      </c>
      <c r="G5" s="89" t="s">
        <v>66</v>
      </c>
      <c r="J5" s="84"/>
      <c r="L5" s="84"/>
    </row>
    <row r="6" spans="1:12" ht="12" customHeight="1" x14ac:dyDescent="0.25">
      <c r="B6" s="87"/>
      <c r="C6" s="88" t="s">
        <v>27</v>
      </c>
      <c r="D6" s="83"/>
      <c r="E6" s="84"/>
      <c r="F6" s="90" t="s">
        <v>65</v>
      </c>
      <c r="G6" s="89" t="s">
        <v>334</v>
      </c>
      <c r="J6" s="84"/>
      <c r="L6" s="84"/>
    </row>
    <row r="7" spans="1:12" ht="12" customHeight="1" x14ac:dyDescent="0.3">
      <c r="B7" s="81"/>
      <c r="C7" s="82" t="s">
        <v>196</v>
      </c>
      <c r="D7" s="83"/>
      <c r="E7" s="84"/>
      <c r="F7" s="300" t="s">
        <v>65</v>
      </c>
      <c r="G7" s="89" t="s">
        <v>335</v>
      </c>
      <c r="H7" s="89"/>
      <c r="I7" s="91"/>
      <c r="J7" s="84"/>
      <c r="L7" s="92"/>
    </row>
    <row r="8" spans="1:12" ht="12" customHeight="1" x14ac:dyDescent="0.3">
      <c r="B8" s="81"/>
      <c r="C8" s="82" t="s">
        <v>33</v>
      </c>
      <c r="D8" s="83"/>
      <c r="E8" s="84"/>
      <c r="F8" s="91"/>
      <c r="G8" s="84"/>
      <c r="H8" s="84"/>
      <c r="I8" s="134"/>
      <c r="J8" s="84"/>
      <c r="L8" s="92"/>
    </row>
    <row r="9" spans="1:12" ht="12" customHeight="1" x14ac:dyDescent="0.3">
      <c r="C9" s="82" t="s">
        <v>245</v>
      </c>
      <c r="I9" s="134"/>
    </row>
    <row r="10" spans="1:12" thickBot="1" x14ac:dyDescent="0.3">
      <c r="B10" s="93"/>
      <c r="C10" s="93" t="s">
        <v>3</v>
      </c>
      <c r="D10" s="94" t="s">
        <v>1</v>
      </c>
      <c r="E10" s="94" t="s">
        <v>336</v>
      </c>
      <c r="F10" s="95"/>
      <c r="G10" s="95"/>
      <c r="H10" s="95"/>
      <c r="I10" s="95"/>
      <c r="J10" s="95"/>
      <c r="K10" s="95"/>
      <c r="L10" s="95"/>
    </row>
    <row r="11" spans="1:12" ht="13.8" x14ac:dyDescent="0.25">
      <c r="B11" s="96"/>
      <c r="C11" s="96"/>
      <c r="D11" s="96"/>
      <c r="E11" s="96"/>
      <c r="F11" s="96"/>
    </row>
    <row r="12" spans="1:12" ht="13.8" x14ac:dyDescent="0.25">
      <c r="B12" s="97" t="s">
        <v>220</v>
      </c>
      <c r="C12" s="97" t="s">
        <v>221</v>
      </c>
      <c r="D12" s="98"/>
      <c r="E12" s="98"/>
      <c r="F12" s="98"/>
      <c r="G12" s="98"/>
      <c r="H12" s="98"/>
      <c r="I12" s="98"/>
      <c r="J12" s="98"/>
      <c r="K12" s="98"/>
      <c r="L12" s="98"/>
    </row>
    <row r="13" spans="1:12" ht="13.8" x14ac:dyDescent="0.25"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</row>
    <row r="14" spans="1:12" ht="13.8" x14ac:dyDescent="0.25">
      <c r="B14" s="99">
        <v>1</v>
      </c>
      <c r="C14" s="99" t="s">
        <v>57</v>
      </c>
      <c r="D14" s="100"/>
      <c r="E14" s="100"/>
      <c r="F14" s="100"/>
      <c r="G14" s="100"/>
      <c r="H14" s="100"/>
      <c r="I14" s="100"/>
      <c r="J14" s="100"/>
      <c r="K14" s="100"/>
      <c r="L14" s="100"/>
    </row>
    <row r="15" spans="1:12" s="101" customFormat="1" x14ac:dyDescent="0.3">
      <c r="B15" s="102"/>
      <c r="C15" s="102" t="s">
        <v>7</v>
      </c>
      <c r="D15" s="103" t="s">
        <v>2</v>
      </c>
      <c r="E15" s="158">
        <f>SUM(E16:E22)</f>
        <v>200</v>
      </c>
      <c r="F15" s="104"/>
      <c r="G15" s="104"/>
      <c r="H15" s="104"/>
      <c r="I15" s="104"/>
      <c r="J15" s="104"/>
      <c r="K15" s="104"/>
      <c r="L15" s="104"/>
    </row>
    <row r="16" spans="1:12" x14ac:dyDescent="0.3">
      <c r="B16" s="105"/>
      <c r="C16" s="105" t="s">
        <v>80</v>
      </c>
      <c r="D16" s="106" t="s">
        <v>2</v>
      </c>
      <c r="E16" s="107">
        <v>200</v>
      </c>
      <c r="F16" s="108"/>
      <c r="H16" s="109"/>
      <c r="I16" s="109"/>
      <c r="J16" s="109"/>
      <c r="K16" s="109"/>
      <c r="L16" s="109"/>
    </row>
    <row r="17" spans="2:12" x14ac:dyDescent="0.3">
      <c r="B17" s="105"/>
      <c r="C17" s="105" t="s">
        <v>81</v>
      </c>
      <c r="D17" s="106" t="s">
        <v>2</v>
      </c>
      <c r="E17" s="107"/>
      <c r="F17" s="108"/>
      <c r="G17" s="108"/>
      <c r="H17" s="109"/>
      <c r="I17" s="109"/>
      <c r="J17" s="109"/>
      <c r="K17" s="109"/>
      <c r="L17" s="109"/>
    </row>
    <row r="18" spans="2:12" x14ac:dyDescent="0.3">
      <c r="B18" s="110"/>
      <c r="C18" s="110" t="s">
        <v>5</v>
      </c>
      <c r="D18" s="106" t="s">
        <v>2</v>
      </c>
      <c r="E18" s="107"/>
      <c r="F18" s="111"/>
      <c r="G18" s="111"/>
      <c r="H18" s="111"/>
      <c r="I18" s="111"/>
      <c r="J18" s="111"/>
      <c r="K18" s="111"/>
      <c r="L18" s="111"/>
    </row>
    <row r="19" spans="2:12" x14ac:dyDescent="0.3">
      <c r="B19" s="110"/>
      <c r="C19" s="110" t="s">
        <v>6</v>
      </c>
      <c r="D19" s="106" t="s">
        <v>2</v>
      </c>
      <c r="E19" s="107"/>
      <c r="F19" s="112"/>
      <c r="G19" s="112"/>
      <c r="H19" s="112"/>
      <c r="I19" s="112"/>
      <c r="J19" s="112"/>
      <c r="K19" s="112"/>
      <c r="L19" s="112"/>
    </row>
    <row r="20" spans="2:12" x14ac:dyDescent="0.3">
      <c r="B20" s="110"/>
      <c r="C20" s="110" t="s">
        <v>206</v>
      </c>
      <c r="D20" s="106" t="s">
        <v>2</v>
      </c>
      <c r="E20" s="107"/>
      <c r="F20" s="112"/>
      <c r="G20" s="112"/>
      <c r="H20" s="112"/>
      <c r="I20" s="112"/>
      <c r="J20" s="112"/>
      <c r="K20" s="112"/>
      <c r="L20" s="112"/>
    </row>
    <row r="21" spans="2:12" x14ac:dyDescent="0.3">
      <c r="B21" s="110"/>
      <c r="C21" s="110" t="s">
        <v>207</v>
      </c>
      <c r="D21" s="106" t="s">
        <v>2</v>
      </c>
      <c r="E21" s="107"/>
      <c r="F21" s="112"/>
      <c r="G21" s="112"/>
      <c r="H21" s="112"/>
      <c r="I21" s="112"/>
      <c r="J21" s="112"/>
      <c r="K21" s="112"/>
      <c r="L21" s="112"/>
    </row>
    <row r="22" spans="2:12" x14ac:dyDescent="0.3">
      <c r="B22" s="110"/>
      <c r="C22" s="110" t="s">
        <v>208</v>
      </c>
      <c r="D22" s="106" t="s">
        <v>2</v>
      </c>
      <c r="E22" s="107"/>
      <c r="F22" s="112"/>
      <c r="G22" s="112"/>
      <c r="H22" s="112"/>
      <c r="I22" s="112"/>
      <c r="J22" s="112"/>
      <c r="K22" s="112"/>
      <c r="L22" s="112"/>
    </row>
    <row r="23" spans="2:12" x14ac:dyDescent="0.3">
      <c r="B23" s="113"/>
      <c r="C23" s="113"/>
      <c r="D23" s="114"/>
      <c r="E23" s="115"/>
      <c r="F23" s="111"/>
      <c r="G23" s="111"/>
      <c r="H23" s="111"/>
      <c r="I23" s="111"/>
      <c r="J23" s="111"/>
      <c r="K23" s="111"/>
      <c r="L23" s="111"/>
    </row>
    <row r="24" spans="2:12" x14ac:dyDescent="0.3">
      <c r="B24" s="116"/>
      <c r="C24" s="116" t="s">
        <v>8</v>
      </c>
      <c r="D24" s="117" t="s">
        <v>2</v>
      </c>
      <c r="E24" s="159">
        <f>SUM(E25:E38)</f>
        <v>-999.97209999999995</v>
      </c>
      <c r="F24" s="119" t="s">
        <v>205</v>
      </c>
      <c r="G24" s="120"/>
      <c r="H24" s="120"/>
      <c r="I24" s="120"/>
      <c r="J24" s="120"/>
      <c r="K24" s="120"/>
      <c r="L24" s="120"/>
    </row>
    <row r="25" spans="2:12" x14ac:dyDescent="0.3">
      <c r="B25" s="105"/>
      <c r="C25" s="105" t="s">
        <v>216</v>
      </c>
      <c r="D25" s="106" t="s">
        <v>2</v>
      </c>
      <c r="E25" s="107">
        <v>-500</v>
      </c>
      <c r="F25" s="111"/>
      <c r="G25" s="111"/>
      <c r="H25" s="111"/>
      <c r="I25" s="111"/>
      <c r="J25" s="111"/>
      <c r="K25" s="111"/>
      <c r="L25" s="111"/>
    </row>
    <row r="26" spans="2:12" x14ac:dyDescent="0.3">
      <c r="B26" s="105"/>
      <c r="C26" s="105" t="s">
        <v>217</v>
      </c>
      <c r="D26" s="106" t="s">
        <v>2</v>
      </c>
      <c r="E26" s="107"/>
      <c r="F26" s="111"/>
      <c r="G26" s="111"/>
      <c r="H26" s="111"/>
      <c r="I26" s="111"/>
      <c r="J26" s="111"/>
      <c r="K26" s="111"/>
      <c r="L26" s="111"/>
    </row>
    <row r="27" spans="2:12" x14ac:dyDescent="0.3">
      <c r="B27" s="105"/>
      <c r="C27" s="105" t="s">
        <v>218</v>
      </c>
      <c r="D27" s="106" t="s">
        <v>2</v>
      </c>
      <c r="E27" s="107"/>
      <c r="F27" s="111"/>
      <c r="G27" s="111"/>
      <c r="H27" s="111"/>
      <c r="I27" s="111"/>
      <c r="J27" s="111"/>
      <c r="K27" s="111"/>
      <c r="L27" s="111"/>
    </row>
    <row r="28" spans="2:12" x14ac:dyDescent="0.3">
      <c r="B28" s="105"/>
      <c r="C28" s="105" t="s">
        <v>219</v>
      </c>
      <c r="D28" s="106" t="s">
        <v>2</v>
      </c>
      <c r="E28" s="107"/>
      <c r="F28" s="111"/>
      <c r="G28" s="111"/>
      <c r="H28" s="111"/>
      <c r="I28" s="111"/>
      <c r="J28" s="111"/>
      <c r="K28" s="111"/>
      <c r="L28" s="111"/>
    </row>
    <row r="29" spans="2:12" x14ac:dyDescent="0.3">
      <c r="B29" s="105"/>
      <c r="C29" s="105" t="s">
        <v>82</v>
      </c>
      <c r="D29" s="106" t="s">
        <v>2</v>
      </c>
      <c r="E29" s="107"/>
      <c r="F29" s="111"/>
      <c r="G29" s="111"/>
      <c r="H29" s="111"/>
      <c r="I29" s="111"/>
      <c r="J29" s="111"/>
      <c r="K29" s="111"/>
      <c r="L29" s="111"/>
    </row>
    <row r="30" spans="2:12" x14ac:dyDescent="0.3">
      <c r="B30" s="105"/>
      <c r="C30" s="105" t="s">
        <v>84</v>
      </c>
      <c r="D30" s="106" t="s">
        <v>2</v>
      </c>
      <c r="E30" s="107"/>
      <c r="F30" s="111"/>
      <c r="G30" s="111"/>
      <c r="H30" s="111"/>
      <c r="I30" s="111"/>
      <c r="J30" s="111"/>
      <c r="K30" s="111"/>
      <c r="L30" s="111"/>
    </row>
    <row r="31" spans="2:12" x14ac:dyDescent="0.3">
      <c r="B31" s="105"/>
      <c r="C31" s="105" t="s">
        <v>83</v>
      </c>
      <c r="D31" s="106" t="s">
        <v>2</v>
      </c>
      <c r="E31" s="107"/>
      <c r="F31" s="111"/>
      <c r="G31" s="111"/>
      <c r="H31" s="111"/>
      <c r="I31" s="111"/>
      <c r="J31" s="111"/>
      <c r="K31" s="111"/>
      <c r="L31" s="111"/>
    </row>
    <row r="32" spans="2:12" x14ac:dyDescent="0.3">
      <c r="B32" s="105"/>
      <c r="C32" s="105" t="s">
        <v>9</v>
      </c>
      <c r="D32" s="106" t="s">
        <v>2</v>
      </c>
      <c r="E32" s="107">
        <v>-500</v>
      </c>
      <c r="F32" s="111"/>
      <c r="G32" s="111"/>
      <c r="H32" s="111"/>
      <c r="I32" s="111"/>
      <c r="J32" s="111"/>
      <c r="K32" s="111"/>
      <c r="L32" s="111"/>
    </row>
    <row r="33" spans="2:12" x14ac:dyDescent="0.3">
      <c r="B33" s="105"/>
      <c r="C33" s="105" t="s">
        <v>85</v>
      </c>
      <c r="D33" s="121" t="s">
        <v>2</v>
      </c>
      <c r="E33" s="160">
        <f>'Company - Additional Info'!$F$52</f>
        <v>2.7900000000000001E-2</v>
      </c>
      <c r="F33" s="122"/>
      <c r="G33" s="111"/>
      <c r="H33" s="111"/>
      <c r="I33" s="111"/>
      <c r="J33" s="111"/>
      <c r="K33" s="111"/>
      <c r="L33" s="111"/>
    </row>
    <row r="34" spans="2:12" x14ac:dyDescent="0.3">
      <c r="B34" s="105"/>
      <c r="C34" s="105" t="s">
        <v>86</v>
      </c>
      <c r="D34" s="106" t="s">
        <v>2</v>
      </c>
      <c r="E34" s="107"/>
      <c r="F34" s="111"/>
      <c r="G34" s="111"/>
      <c r="H34" s="111"/>
      <c r="I34" s="111"/>
      <c r="J34" s="111"/>
      <c r="K34" s="111"/>
      <c r="L34" s="111"/>
    </row>
    <row r="35" spans="2:12" x14ac:dyDescent="0.3">
      <c r="B35" s="105"/>
      <c r="C35" s="105" t="s">
        <v>46</v>
      </c>
      <c r="D35" s="106" t="s">
        <v>2</v>
      </c>
      <c r="E35" s="107"/>
      <c r="F35" s="111"/>
      <c r="G35" s="111"/>
      <c r="H35" s="111"/>
      <c r="I35" s="111"/>
      <c r="J35" s="111"/>
      <c r="K35" s="111"/>
      <c r="L35" s="111"/>
    </row>
    <row r="36" spans="2:12" x14ac:dyDescent="0.3">
      <c r="B36" s="105"/>
      <c r="C36" s="105" t="s">
        <v>209</v>
      </c>
      <c r="D36" s="106" t="s">
        <v>2</v>
      </c>
      <c r="E36" s="107"/>
      <c r="F36" s="111"/>
      <c r="G36" s="111"/>
      <c r="H36" s="111"/>
      <c r="I36" s="111"/>
      <c r="J36" s="111"/>
      <c r="K36" s="111"/>
      <c r="L36" s="111"/>
    </row>
    <row r="37" spans="2:12" x14ac:dyDescent="0.3">
      <c r="B37" s="105"/>
      <c r="C37" s="105" t="s">
        <v>215</v>
      </c>
      <c r="D37" s="106" t="s">
        <v>2</v>
      </c>
      <c r="E37" s="107"/>
      <c r="F37" s="111"/>
      <c r="G37" s="111"/>
      <c r="H37" s="111"/>
      <c r="I37" s="111"/>
      <c r="J37" s="111"/>
      <c r="K37" s="111"/>
      <c r="L37" s="111"/>
    </row>
    <row r="38" spans="2:12" x14ac:dyDescent="0.3">
      <c r="B38" s="105"/>
      <c r="C38" s="105" t="s">
        <v>225</v>
      </c>
      <c r="D38" s="106" t="s">
        <v>2</v>
      </c>
      <c r="E38" s="107"/>
      <c r="F38" s="123" t="s">
        <v>226</v>
      </c>
      <c r="G38" s="111"/>
      <c r="H38" s="111"/>
      <c r="I38" s="111"/>
      <c r="J38" s="111"/>
      <c r="K38" s="111"/>
      <c r="L38" s="111"/>
    </row>
    <row r="39" spans="2:12" x14ac:dyDescent="0.3">
      <c r="B39" s="124"/>
      <c r="C39" s="124"/>
      <c r="D39" s="125"/>
      <c r="E39" s="126"/>
      <c r="F39" s="127"/>
      <c r="G39" s="127"/>
      <c r="H39" s="127"/>
      <c r="I39" s="127"/>
      <c r="J39" s="127"/>
      <c r="K39" s="127"/>
      <c r="L39" s="127"/>
    </row>
    <row r="40" spans="2:12" x14ac:dyDescent="0.3">
      <c r="B40" s="116"/>
      <c r="C40" s="116" t="s">
        <v>156</v>
      </c>
      <c r="D40" s="117" t="s">
        <v>2</v>
      </c>
      <c r="E40" s="159">
        <f>SUM(E15,E24)</f>
        <v>-799.97209999999995</v>
      </c>
      <c r="F40" s="120"/>
      <c r="G40" s="120"/>
      <c r="H40" s="120"/>
      <c r="I40" s="120"/>
      <c r="J40" s="120"/>
      <c r="K40" s="120"/>
      <c r="L40" s="120"/>
    </row>
    <row r="41" spans="2:12" x14ac:dyDescent="0.3">
      <c r="B41" s="128"/>
      <c r="C41" s="128"/>
      <c r="D41" s="114"/>
      <c r="E41" s="129"/>
      <c r="F41" s="111"/>
      <c r="G41" s="111"/>
      <c r="H41" s="111"/>
      <c r="I41" s="111"/>
      <c r="J41" s="111"/>
      <c r="K41" s="111"/>
      <c r="L41" s="111"/>
    </row>
    <row r="42" spans="2:12" x14ac:dyDescent="0.3">
      <c r="B42" s="116"/>
      <c r="C42" s="116" t="s">
        <v>10</v>
      </c>
      <c r="D42" s="117" t="s">
        <v>2</v>
      </c>
      <c r="E42" s="159">
        <f>SUM(E43:E55)</f>
        <v>-500</v>
      </c>
      <c r="F42" s="119" t="s">
        <v>175</v>
      </c>
      <c r="G42" s="120"/>
      <c r="H42" s="120"/>
      <c r="I42" s="120"/>
      <c r="J42" s="120"/>
      <c r="K42" s="120"/>
      <c r="L42" s="120"/>
    </row>
    <row r="43" spans="2:12" x14ac:dyDescent="0.3">
      <c r="B43" s="105"/>
      <c r="C43" s="105" t="s">
        <v>11</v>
      </c>
      <c r="D43" s="114" t="s">
        <v>2</v>
      </c>
      <c r="E43" s="161">
        <f>IFERROR(INDEX('Company - Additional Info'!$D$14:$D$20,MATCH('Company - Unbundled IS'!$C43,'Company - Additional Info'!$B$14:$B$20,0))*
INDEX('Company - Additional Info'!$E$147:$P$168,MATCH('Company - Unbundled IS'!$C14,'Company - Additional Info'!$B$147:$B$168,0),MATCH(INDEX('Company - Additional Info'!$E$14:$E$20,MATCH('Company - Unbundled IS'!$C43,'Company - Additional Info'!$B$14:$B$20,0)),'Company - Additional Info'!$E$146:$P$146,0))/IF(OR($C43='Company - Additional Info'!$B$15,$C43='Company - Additional Info'!$B$16,$C43='Company - Additional Info'!$B$17, 'Company - Unbundled IS'!$C43='Company - Additional Info'!$B$18), INDEX('Company - Additional Info'!$E$170:$P$170, 1, MATCH(INDEX('Company - Additional Info'!$E$14:$E$20, MATCH('Company - Unbundled IS'!$C43,'Company - Additional Info'!$B$14:$B$20, 0)), 'Company - Additional Info'!$E$146:$P$146,0)), 1),0)</f>
        <v>0</v>
      </c>
      <c r="F43" s="130"/>
      <c r="G43" s="111"/>
      <c r="H43" s="111"/>
      <c r="I43" s="111"/>
      <c r="J43" s="111"/>
      <c r="K43" s="111"/>
      <c r="L43" s="111"/>
    </row>
    <row r="44" spans="2:12" x14ac:dyDescent="0.3">
      <c r="B44" s="105"/>
      <c r="C44" s="105" t="s">
        <v>78</v>
      </c>
      <c r="D44" s="114" t="s">
        <v>2</v>
      </c>
      <c r="E44" s="107"/>
      <c r="F44" s="130"/>
      <c r="G44" s="111"/>
      <c r="H44" s="111"/>
      <c r="I44" s="111"/>
      <c r="J44" s="111"/>
      <c r="K44" s="111"/>
      <c r="L44" s="111"/>
    </row>
    <row r="45" spans="2:12" x14ac:dyDescent="0.3">
      <c r="B45" s="105"/>
      <c r="C45" s="105" t="s">
        <v>14</v>
      </c>
      <c r="D45" s="114" t="s">
        <v>2</v>
      </c>
      <c r="E45" s="107"/>
      <c r="F45" s="130"/>
      <c r="G45" s="111"/>
      <c r="H45" s="111"/>
      <c r="I45" s="111"/>
      <c r="J45" s="111"/>
      <c r="K45" s="111"/>
      <c r="L45" s="111"/>
    </row>
    <row r="46" spans="2:12" x14ac:dyDescent="0.3">
      <c r="B46" s="105"/>
      <c r="C46" s="105" t="s">
        <v>15</v>
      </c>
      <c r="D46" s="114" t="s">
        <v>2</v>
      </c>
      <c r="E46" s="161">
        <f>IFERROR(INDEX('Company - Additional Info'!$D$14:$D$20,MATCH('Company - Unbundled IS'!$C46,'Company - Additional Info'!$B$14:$B$20,0))*
INDEX('Company - Additional Info'!$D$147:$Q$168,MATCH('Company - Unbundled IS'!$C14,'Company - Additional Info'!$B$147:$B$168,0),MATCH(INDEX('Company - Additional Info'!$E$14:$E$20,MATCH('Company - Unbundled IS'!$C46,'Company - Additional Info'!$B$14:$B$20,0)),'Company - Additional Info'!$D$146:$Q$146,0))/IF(OR($C46='Company - Additional Info'!$B$15,$C46='Company - Additional Info'!$B$17,$C46='Company - Additional Info'!$B$17, 'Company - Unbundled IS'!$C46='Company - Additional Info'!$B$18), INDEX('Company - Additional Info'!$E$170:$P$170, 1, MATCH(INDEX('Company - Additional Info'!$E$14:$E$20, MATCH('Company - Unbundled IS'!$C46,'Company - Additional Info'!$B$14:$B$20, 0)), 'Company - Additional Info'!$D$146:$Q$146,0)), 1),0)</f>
        <v>0</v>
      </c>
      <c r="F46" s="130"/>
      <c r="G46" s="111"/>
      <c r="H46" s="111"/>
      <c r="I46" s="111"/>
      <c r="J46" s="111"/>
      <c r="K46" s="111"/>
      <c r="L46" s="111"/>
    </row>
    <row r="47" spans="2:12" x14ac:dyDescent="0.3">
      <c r="B47" s="105"/>
      <c r="C47" s="105" t="s">
        <v>47</v>
      </c>
      <c r="D47" s="114" t="s">
        <v>2</v>
      </c>
      <c r="E47" s="161">
        <f>IFERROR(INDEX('Company - Additional Info'!$D$14:$D$20,MATCH('Company - Unbundled IS'!$C47,'Company - Additional Info'!$B$14:$B$20,0))*
INDEX('Company - Additional Info'!$E$147:$P$168,MATCH('Company - Unbundled IS'!$C14,'Company - Additional Info'!$B$147:$B$168,0),MATCH(INDEX('Company - Additional Info'!$E$14:$E$20,MATCH('Company - Unbundled IS'!$C47,'Company - Additional Info'!$B$14:$B$20,0)),'Company - Additional Info'!$E$146:$P$146,0))/IF(OR($C47='Company - Additional Info'!$B$15,$C47='Company - Additional Info'!$B$17,$C47='Company - Additional Info'!$B$17, 'Company - Unbundled IS'!$C47='Company - Additional Info'!$B$18), INDEX('Company - Additional Info'!$E$170:$P$170, 1, MATCH(INDEX('Company - Additional Info'!$E$14:$E$20, MATCH('Company - Unbundled IS'!$C47,'Company - Additional Info'!$B$14:$B$20, 0)), 'Company - Additional Info'!$E$146:$P$146,0)), 1),0)</f>
        <v>0</v>
      </c>
      <c r="F47" s="130"/>
      <c r="G47" s="111"/>
      <c r="H47" s="111"/>
      <c r="I47" s="111"/>
      <c r="J47" s="111"/>
      <c r="K47" s="111"/>
      <c r="L47" s="111"/>
    </row>
    <row r="48" spans="2:12" x14ac:dyDescent="0.3">
      <c r="B48" s="105"/>
      <c r="C48" s="105" t="s">
        <v>240</v>
      </c>
      <c r="D48" s="114" t="s">
        <v>2</v>
      </c>
      <c r="E48" s="107"/>
      <c r="F48" s="130"/>
      <c r="G48" s="111"/>
      <c r="H48" s="111"/>
      <c r="I48" s="111"/>
      <c r="J48" s="111"/>
      <c r="K48" s="111"/>
      <c r="L48" s="111"/>
    </row>
    <row r="49" spans="2:12" x14ac:dyDescent="0.3">
      <c r="B49" s="105"/>
      <c r="C49" s="105" t="s">
        <v>241</v>
      </c>
      <c r="D49" s="114" t="s">
        <v>2</v>
      </c>
      <c r="E49" s="107"/>
      <c r="F49" s="130"/>
      <c r="G49" s="111"/>
      <c r="H49" s="111"/>
      <c r="I49" s="111"/>
      <c r="J49" s="111"/>
      <c r="K49" s="111"/>
      <c r="L49" s="111"/>
    </row>
    <row r="50" spans="2:12" x14ac:dyDescent="0.3">
      <c r="B50" s="105"/>
      <c r="C50" s="105" t="s">
        <v>242</v>
      </c>
      <c r="D50" s="114" t="s">
        <v>2</v>
      </c>
      <c r="E50" s="107"/>
      <c r="F50" s="130"/>
      <c r="G50" s="111"/>
      <c r="H50" s="111"/>
      <c r="I50" s="111"/>
      <c r="J50" s="111"/>
      <c r="K50" s="111"/>
      <c r="L50" s="111"/>
    </row>
    <row r="51" spans="2:12" x14ac:dyDescent="0.3">
      <c r="B51" s="105"/>
      <c r="C51" s="105" t="s">
        <v>17</v>
      </c>
      <c r="D51" s="114" t="s">
        <v>2</v>
      </c>
      <c r="E51" s="107"/>
      <c r="F51" s="111"/>
      <c r="G51" s="111"/>
      <c r="H51" s="111"/>
      <c r="I51" s="111"/>
      <c r="J51" s="111"/>
      <c r="K51" s="111"/>
      <c r="L51" s="111"/>
    </row>
    <row r="52" spans="2:12" x14ac:dyDescent="0.3">
      <c r="B52" s="105"/>
      <c r="C52" s="105" t="s">
        <v>18</v>
      </c>
      <c r="D52" s="114" t="s">
        <v>2</v>
      </c>
      <c r="E52" s="107">
        <v>-500</v>
      </c>
      <c r="F52" s="111"/>
      <c r="G52" s="111"/>
      <c r="H52" s="111"/>
      <c r="I52" s="111"/>
      <c r="J52" s="111"/>
      <c r="K52" s="111"/>
      <c r="L52" s="111"/>
    </row>
    <row r="53" spans="2:12" x14ac:dyDescent="0.3">
      <c r="B53" s="105"/>
      <c r="C53" s="105" t="s">
        <v>201</v>
      </c>
      <c r="D53" s="114" t="s">
        <v>2</v>
      </c>
      <c r="E53" s="107"/>
      <c r="F53" s="111"/>
      <c r="G53" s="111"/>
      <c r="H53" s="111"/>
      <c r="I53" s="111"/>
      <c r="J53" s="111"/>
      <c r="K53" s="111"/>
      <c r="L53" s="111"/>
    </row>
    <row r="54" spans="2:12" x14ac:dyDescent="0.3">
      <c r="B54" s="105"/>
      <c r="C54" s="105" t="s">
        <v>211</v>
      </c>
      <c r="D54" s="114" t="s">
        <v>2</v>
      </c>
      <c r="E54" s="107"/>
      <c r="F54" s="111"/>
      <c r="G54" s="111"/>
      <c r="H54" s="111"/>
      <c r="I54" s="111"/>
      <c r="J54" s="111"/>
      <c r="K54" s="111"/>
      <c r="L54" s="111"/>
    </row>
    <row r="55" spans="2:12" x14ac:dyDescent="0.3">
      <c r="B55" s="105"/>
      <c r="C55" s="105" t="s">
        <v>19</v>
      </c>
      <c r="D55" s="114" t="s">
        <v>2</v>
      </c>
      <c r="E55" s="107"/>
      <c r="F55" s="123" t="s">
        <v>226</v>
      </c>
      <c r="G55" s="111"/>
      <c r="H55" s="111"/>
      <c r="I55" s="111"/>
      <c r="J55" s="111"/>
      <c r="K55" s="111"/>
      <c r="L55" s="111"/>
    </row>
    <row r="56" spans="2:12" x14ac:dyDescent="0.3">
      <c r="B56" s="105"/>
      <c r="C56" s="116" t="s">
        <v>238</v>
      </c>
      <c r="D56" s="117" t="s">
        <v>2</v>
      </c>
      <c r="E56" s="159">
        <f>SUM(E15,E24,E42)</f>
        <v>-1299.9721</v>
      </c>
      <c r="F56" s="130"/>
      <c r="G56" s="111"/>
      <c r="H56" s="111"/>
      <c r="I56" s="111"/>
      <c r="J56" s="111"/>
      <c r="K56" s="111"/>
      <c r="L56" s="111"/>
    </row>
    <row r="57" spans="2:12" s="101" customFormat="1" x14ac:dyDescent="0.3">
      <c r="B57" s="243"/>
      <c r="C57" s="105" t="s">
        <v>303</v>
      </c>
      <c r="D57" s="114" t="s">
        <v>2</v>
      </c>
      <c r="E57" s="107"/>
      <c r="F57" s="136"/>
      <c r="G57" s="136"/>
      <c r="H57" s="136"/>
      <c r="I57" s="136"/>
      <c r="J57" s="136"/>
      <c r="K57" s="136"/>
      <c r="L57" s="136"/>
    </row>
    <row r="58" spans="2:12" x14ac:dyDescent="0.3">
      <c r="B58" s="128"/>
      <c r="C58" s="105" t="s">
        <v>237</v>
      </c>
      <c r="D58" s="114" t="s">
        <v>2</v>
      </c>
      <c r="E58" s="161">
        <f>SUM('Company - Unbundled FA'!I43:O43)</f>
        <v>0</v>
      </c>
      <c r="F58" s="111"/>
      <c r="G58" s="131"/>
      <c r="H58" s="132"/>
      <c r="I58" s="111"/>
      <c r="J58" s="111"/>
      <c r="K58" s="111"/>
      <c r="L58" s="111"/>
    </row>
    <row r="59" spans="2:12" x14ac:dyDescent="0.3">
      <c r="B59" s="124"/>
      <c r="C59" s="105" t="s">
        <v>236</v>
      </c>
      <c r="D59" s="114" t="s">
        <v>2</v>
      </c>
      <c r="E59" s="161">
        <f>SUM('Company - Unbundled FA'!G43:H43)</f>
        <v>0</v>
      </c>
      <c r="F59" s="127"/>
      <c r="G59" s="133"/>
      <c r="I59" s="127"/>
      <c r="J59" s="127"/>
      <c r="K59" s="127"/>
      <c r="L59" s="127"/>
    </row>
    <row r="60" spans="2:12" x14ac:dyDescent="0.3">
      <c r="C60" s="105" t="s">
        <v>13</v>
      </c>
      <c r="D60" s="114" t="s">
        <v>2</v>
      </c>
      <c r="E60" s="161">
        <f>SUM('Company - Unbundled FA'!E43:F43)</f>
        <v>0</v>
      </c>
      <c r="G60" s="134"/>
    </row>
    <row r="61" spans="2:12" x14ac:dyDescent="0.3">
      <c r="B61" s="116"/>
      <c r="C61" s="116" t="s">
        <v>223</v>
      </c>
      <c r="D61" s="117" t="s">
        <v>2</v>
      </c>
      <c r="E61" s="159">
        <f>SUM(E56:E60)</f>
        <v>-1299.9721</v>
      </c>
      <c r="F61" s="120"/>
      <c r="G61" s="120"/>
      <c r="H61" s="120"/>
      <c r="I61" s="120"/>
      <c r="J61" s="120"/>
      <c r="K61" s="120"/>
      <c r="L61" s="120"/>
    </row>
    <row r="62" spans="2:12" x14ac:dyDescent="0.3">
      <c r="B62" s="135"/>
      <c r="C62" s="105" t="s">
        <v>194</v>
      </c>
      <c r="D62" s="114" t="s">
        <v>2</v>
      </c>
      <c r="E62" s="161">
        <f>IFERROR(INDEX('Company - Additional Info'!$D$14:$D$20,MATCH('Company - Unbundled IS'!$C62,'Company - Additional Info'!$B$14:$B$20,0))*
INDEX('Company - Additional Info'!$E$147:$P$168,MATCH('Company - Unbundled IS'!$C14,'Company - Additional Info'!$B$147:$B$168,0),MATCH(INDEX('Company - Additional Info'!$E$14:$E$20,MATCH('Company - Unbundled IS'!$C62,'Company - Additional Info'!$B$14:$B$20,0)),'Company - Additional Info'!$E$146:$P$146,0))/IF(OR($C62='Company - Additional Info'!$B$15,$C62='Company - Additional Info'!$B$17,$C62='Company - Additional Info'!$B$17, 'Company - Unbundled IS'!$C62='Company - Additional Info'!$B$18), INDEX('Company - Additional Info'!$E$170:$P$170, 1, MATCH(INDEX('Company - Additional Info'!$E$14:$E$20, MATCH('Company - Unbundled IS'!$C62,'Company - Additional Info'!$B$14:$B$20, 0)), 'Company - Additional Info'!$E$146:$P$146,0)), 1),0)</f>
        <v>0</v>
      </c>
      <c r="F62" s="136"/>
      <c r="G62" s="136"/>
      <c r="H62" s="136"/>
      <c r="I62" s="136"/>
      <c r="J62" s="136"/>
      <c r="K62" s="136"/>
      <c r="L62" s="136"/>
    </row>
    <row r="63" spans="2:12" x14ac:dyDescent="0.3">
      <c r="B63" s="135"/>
      <c r="C63" s="110" t="s">
        <v>224</v>
      </c>
      <c r="D63" s="114" t="s">
        <v>2</v>
      </c>
      <c r="E63" s="161">
        <f>IFERROR(INDEX('Company - Additional Info'!$D$14:$D$20,MATCH('Company - Unbundled IS'!$C63,'Company - Additional Info'!$B$14:$B$20,0))*
INDEX('Company - Additional Info'!$E$147:$P$168,MATCH('Company - Unbundled IS'!$C14,'Company - Additional Info'!$B$147:$B$168,0),MATCH(INDEX('Company - Additional Info'!$E$14:$E$20,MATCH('Company - Unbundled IS'!$C63,'Company - Additional Info'!$B$14:$B$20,0)),'Company - Additional Info'!$E$146:$P$146,0))/IF(OR($C63='Company - Additional Info'!$B$15,$C63='Company - Additional Info'!$B$17,$C63='Company - Additional Info'!$B$17, 'Company - Unbundled IS'!$C63='Company - Additional Info'!$B$18), INDEX('Company - Additional Info'!$E$170:$P$170, 1, MATCH(INDEX('Company - Additional Info'!$E$14:$E$20, MATCH('Company - Unbundled IS'!$C63,'Company - Additional Info'!$B$14:$B$20, 0)), 'Company - Additional Info'!$E$146:$P$146,0)), 1),0)</f>
        <v>0</v>
      </c>
      <c r="F63" s="136"/>
      <c r="G63" s="136"/>
      <c r="H63" s="136"/>
      <c r="I63" s="136"/>
      <c r="J63" s="136"/>
      <c r="K63" s="136"/>
      <c r="L63" s="136"/>
    </row>
    <row r="64" spans="2:12" x14ac:dyDescent="0.3">
      <c r="B64" s="116"/>
      <c r="C64" s="116" t="s">
        <v>239</v>
      </c>
      <c r="D64" s="117" t="s">
        <v>2</v>
      </c>
      <c r="E64" s="159">
        <f>SUM(E61:E63)</f>
        <v>-1299.9721</v>
      </c>
      <c r="F64" s="120"/>
      <c r="G64" s="120"/>
      <c r="H64" s="120"/>
      <c r="I64" s="120"/>
      <c r="J64" s="120"/>
      <c r="K64" s="120"/>
      <c r="L64" s="120"/>
    </row>
    <row r="65" spans="2:12" x14ac:dyDescent="0.3">
      <c r="B65" s="128"/>
      <c r="C65" s="128"/>
      <c r="D65" s="114"/>
      <c r="E65" s="137"/>
      <c r="F65" s="111"/>
      <c r="G65" s="111"/>
      <c r="H65" s="111"/>
      <c r="I65" s="111"/>
      <c r="J65" s="111"/>
      <c r="K65" s="111"/>
      <c r="L65" s="111"/>
    </row>
    <row r="66" spans="2:12" ht="13.8" x14ac:dyDescent="0.25">
      <c r="B66" s="99">
        <v>2</v>
      </c>
      <c r="C66" s="99" t="s">
        <v>59</v>
      </c>
      <c r="D66" s="100"/>
      <c r="E66" s="100"/>
      <c r="F66" s="100"/>
      <c r="G66" s="100"/>
      <c r="H66" s="100"/>
      <c r="I66" s="100"/>
      <c r="J66" s="100"/>
      <c r="K66" s="100"/>
      <c r="L66" s="100"/>
    </row>
    <row r="67" spans="2:12" x14ac:dyDescent="0.3">
      <c r="B67" s="138"/>
      <c r="C67" s="138"/>
      <c r="D67" s="106"/>
    </row>
    <row r="68" spans="2:12" x14ac:dyDescent="0.3">
      <c r="B68" s="139"/>
      <c r="C68" s="140" t="s">
        <v>28</v>
      </c>
      <c r="D68" s="141"/>
      <c r="E68" s="142" t="s">
        <v>49</v>
      </c>
      <c r="F68" s="142" t="s">
        <v>50</v>
      </c>
      <c r="G68" s="142" t="s">
        <v>20</v>
      </c>
      <c r="H68" s="142" t="s">
        <v>21</v>
      </c>
      <c r="I68" s="142" t="s">
        <v>22</v>
      </c>
      <c r="J68" s="142" t="s">
        <v>23</v>
      </c>
      <c r="K68" s="142" t="s">
        <v>24</v>
      </c>
      <c r="L68" s="142" t="s">
        <v>51</v>
      </c>
    </row>
    <row r="69" spans="2:12" s="101" customFormat="1" x14ac:dyDescent="0.3">
      <c r="B69" s="102"/>
      <c r="C69" s="102" t="s">
        <v>7</v>
      </c>
      <c r="D69" s="103" t="s">
        <v>2</v>
      </c>
      <c r="E69" s="158">
        <f t="shared" ref="E69:L69" si="0">SUM(E70:E70)</f>
        <v>500</v>
      </c>
      <c r="F69" s="158">
        <f t="shared" si="0"/>
        <v>0</v>
      </c>
      <c r="G69" s="158">
        <f t="shared" si="0"/>
        <v>0</v>
      </c>
      <c r="H69" s="158">
        <f t="shared" si="0"/>
        <v>0</v>
      </c>
      <c r="I69" s="158">
        <f t="shared" si="0"/>
        <v>0</v>
      </c>
      <c r="J69" s="158">
        <f t="shared" si="0"/>
        <v>0</v>
      </c>
      <c r="K69" s="158">
        <f t="shared" si="0"/>
        <v>0</v>
      </c>
      <c r="L69" s="158">
        <f t="shared" si="0"/>
        <v>0</v>
      </c>
    </row>
    <row r="70" spans="2:12" x14ac:dyDescent="0.3">
      <c r="B70" s="110"/>
      <c r="C70" s="110" t="s">
        <v>31</v>
      </c>
      <c r="D70" s="106" t="s">
        <v>2</v>
      </c>
      <c r="E70" s="143">
        <v>500</v>
      </c>
      <c r="F70" s="143"/>
      <c r="G70" s="143"/>
      <c r="H70" s="143"/>
      <c r="I70" s="143"/>
      <c r="J70" s="143"/>
      <c r="K70" s="143"/>
      <c r="L70" s="143"/>
    </row>
    <row r="71" spans="2:12" x14ac:dyDescent="0.3">
      <c r="B71" s="113"/>
      <c r="C71" s="113"/>
      <c r="D71" s="114"/>
      <c r="E71" s="115"/>
      <c r="F71" s="115"/>
      <c r="G71" s="115"/>
      <c r="H71" s="115"/>
      <c r="I71" s="115"/>
      <c r="J71" s="115"/>
      <c r="K71" s="115"/>
      <c r="L71" s="115"/>
    </row>
    <row r="72" spans="2:12" x14ac:dyDescent="0.3">
      <c r="B72" s="116"/>
      <c r="C72" s="116" t="s">
        <v>8</v>
      </c>
      <c r="D72" s="117" t="s">
        <v>2</v>
      </c>
      <c r="E72" s="159">
        <f>SUM(E73:E76)</f>
        <v>-500</v>
      </c>
      <c r="F72" s="159">
        <f>SUM(F73:F76)</f>
        <v>-500</v>
      </c>
      <c r="G72" s="159">
        <f t="shared" ref="G72:L72" si="1">SUM(G73:G76)</f>
        <v>-500</v>
      </c>
      <c r="H72" s="159">
        <f t="shared" si="1"/>
        <v>-500</v>
      </c>
      <c r="I72" s="159">
        <f t="shared" si="1"/>
        <v>-500</v>
      </c>
      <c r="J72" s="159">
        <f t="shared" si="1"/>
        <v>-500</v>
      </c>
      <c r="K72" s="159">
        <f t="shared" si="1"/>
        <v>-500</v>
      </c>
      <c r="L72" s="159">
        <f t="shared" si="1"/>
        <v>-500</v>
      </c>
    </row>
    <row r="73" spans="2:12" x14ac:dyDescent="0.3">
      <c r="B73" s="110"/>
      <c r="C73" s="110" t="s">
        <v>32</v>
      </c>
      <c r="D73" s="106" t="s">
        <v>2</v>
      </c>
      <c r="E73" s="107">
        <v>-500</v>
      </c>
      <c r="F73" s="107">
        <v>-500</v>
      </c>
      <c r="G73" s="107">
        <v>-500</v>
      </c>
      <c r="H73" s="107">
        <v>-500</v>
      </c>
      <c r="I73" s="107">
        <v>-500</v>
      </c>
      <c r="J73" s="107">
        <v>-500</v>
      </c>
      <c r="K73" s="107">
        <v>-500</v>
      </c>
      <c r="L73" s="107">
        <v>-500</v>
      </c>
    </row>
    <row r="74" spans="2:12" x14ac:dyDescent="0.3">
      <c r="B74" s="110"/>
      <c r="C74" s="110" t="s">
        <v>48</v>
      </c>
      <c r="D74" s="106" t="s">
        <v>2</v>
      </c>
      <c r="E74" s="107"/>
      <c r="F74" s="107"/>
      <c r="G74" s="107"/>
      <c r="H74" s="107"/>
      <c r="I74" s="107"/>
      <c r="J74" s="107"/>
      <c r="K74" s="107"/>
      <c r="L74" s="107"/>
    </row>
    <row r="75" spans="2:12" x14ac:dyDescent="0.3">
      <c r="B75" s="110"/>
      <c r="C75" s="110" t="s">
        <v>209</v>
      </c>
      <c r="D75" s="106" t="s">
        <v>2</v>
      </c>
      <c r="E75" s="107"/>
      <c r="F75" s="107"/>
      <c r="G75" s="107"/>
      <c r="H75" s="107"/>
      <c r="I75" s="107"/>
      <c r="J75" s="107"/>
      <c r="K75" s="107"/>
      <c r="L75" s="107"/>
    </row>
    <row r="76" spans="2:12" x14ac:dyDescent="0.3">
      <c r="B76" s="105"/>
      <c r="C76" s="237" t="s">
        <v>210</v>
      </c>
      <c r="D76" s="106" t="s">
        <v>2</v>
      </c>
      <c r="E76" s="107"/>
      <c r="F76" s="107"/>
      <c r="G76" s="107"/>
      <c r="H76" s="107"/>
      <c r="I76" s="107"/>
      <c r="J76" s="107"/>
      <c r="K76" s="107"/>
      <c r="L76" s="107"/>
    </row>
    <row r="77" spans="2:12" x14ac:dyDescent="0.3">
      <c r="B77" s="124"/>
      <c r="C77" s="124"/>
      <c r="D77" s="125"/>
      <c r="E77" s="126"/>
      <c r="F77" s="127"/>
      <c r="G77" s="127"/>
      <c r="H77" s="127"/>
      <c r="I77" s="127"/>
      <c r="J77" s="127"/>
      <c r="K77" s="127"/>
      <c r="L77" s="127"/>
    </row>
    <row r="78" spans="2:12" x14ac:dyDescent="0.3">
      <c r="B78" s="116"/>
      <c r="C78" s="116" t="s">
        <v>156</v>
      </c>
      <c r="D78" s="117" t="s">
        <v>2</v>
      </c>
      <c r="E78" s="159">
        <f>SUM(E69,E72)</f>
        <v>0</v>
      </c>
      <c r="F78" s="159">
        <f t="shared" ref="F78:L78" si="2">SUM(F69,F72)</f>
        <v>-500</v>
      </c>
      <c r="G78" s="159">
        <f t="shared" si="2"/>
        <v>-500</v>
      </c>
      <c r="H78" s="159">
        <f t="shared" si="2"/>
        <v>-500</v>
      </c>
      <c r="I78" s="159">
        <f t="shared" si="2"/>
        <v>-500</v>
      </c>
      <c r="J78" s="159">
        <f t="shared" si="2"/>
        <v>-500</v>
      </c>
      <c r="K78" s="159">
        <f t="shared" si="2"/>
        <v>-500</v>
      </c>
      <c r="L78" s="159">
        <f t="shared" si="2"/>
        <v>-500</v>
      </c>
    </row>
    <row r="79" spans="2:12" x14ac:dyDescent="0.3">
      <c r="B79" s="128"/>
      <c r="C79" s="128"/>
      <c r="D79" s="114"/>
      <c r="E79" s="115"/>
      <c r="F79" s="115"/>
      <c r="G79" s="115"/>
      <c r="H79" s="115"/>
      <c r="I79" s="115"/>
      <c r="J79" s="115"/>
      <c r="K79" s="115"/>
      <c r="L79" s="115"/>
    </row>
    <row r="80" spans="2:12" x14ac:dyDescent="0.3">
      <c r="B80" s="116"/>
      <c r="C80" s="116" t="s">
        <v>10</v>
      </c>
      <c r="D80" s="117" t="s">
        <v>2</v>
      </c>
      <c r="E80" s="159">
        <f t="shared" ref="E80:L80" si="3">SUM(E81:E93)</f>
        <v>-1000</v>
      </c>
      <c r="F80" s="159">
        <f t="shared" si="3"/>
        <v>-500</v>
      </c>
      <c r="G80" s="159">
        <f t="shared" si="3"/>
        <v>-500</v>
      </c>
      <c r="H80" s="159">
        <f t="shared" si="3"/>
        <v>-500</v>
      </c>
      <c r="I80" s="159">
        <f t="shared" si="3"/>
        <v>-500</v>
      </c>
      <c r="J80" s="159">
        <f t="shared" si="3"/>
        <v>-500</v>
      </c>
      <c r="K80" s="159">
        <f t="shared" si="3"/>
        <v>-500</v>
      </c>
      <c r="L80" s="159">
        <f t="shared" si="3"/>
        <v>-500</v>
      </c>
    </row>
    <row r="81" spans="2:14" x14ac:dyDescent="0.3">
      <c r="B81" s="105"/>
      <c r="C81" s="105" t="s">
        <v>11</v>
      </c>
      <c r="D81" s="114" t="s">
        <v>2</v>
      </c>
      <c r="E81" s="161">
        <f>IFERROR(INDEX('Company - Additional Info'!$D$14:$D$20,MATCH('Company - Unbundled IS'!$C81,'Company - Additional Info'!$B$14:$B$20,0))*
INDEX('Company - Additional Info'!$E$147:$P$168,MATCH('Company - Additional Info'!D$191,'Company - Additional Info'!$B$147:$B$168,0),MATCH(INDEX('Company - Additional Info'!$E$14:$E$20,MATCH('Company - Unbundled IS'!$C81,'Company - Additional Info'!$B$14:$B$20,0)),'Company - Additional Info'!$E$146:$P$146,0))/IF(OR($C81='Company - Additional Info'!$B$15,$C81='Company - Additional Info'!$B$17,$C81='Company - Additional Info'!$B$17, 'Company - Unbundled IS'!$C81='Company - Additional Info'!$B$18), INDEX('Company - Additional Info'!$E$170:$P$170, 1, MATCH(INDEX('Company - Additional Info'!$E$14:$E$20, MATCH('Company - Unbundled IS'!$C81,'Company - Additional Info'!$B$14:$B$20, 0)), 'Company - Additional Info'!$E$146:$P$146,0)), 1),0)</f>
        <v>0</v>
      </c>
      <c r="F81" s="161">
        <f>IFERROR(INDEX('Company - Additional Info'!$D$14:$D$20,MATCH('Company - Unbundled IS'!$C81,'Company - Additional Info'!$B$14:$B$20,0))*
INDEX('Company - Additional Info'!$E$147:$P$168,MATCH('Company - Additional Info'!E$191,'Company - Additional Info'!$B$147:$B$168,0),MATCH(INDEX('Company - Additional Info'!$E$14:$E$20,MATCH('Company - Unbundled IS'!$C81,'Company - Additional Info'!$B$14:$B$20,0)),'Company - Additional Info'!$E$146:$P$146,0))/IF(OR($C81='Company - Additional Info'!$B$15,$C81='Company - Additional Info'!$B$17,$C81='Company - Additional Info'!$B$17, 'Company - Unbundled IS'!$C81='Company - Additional Info'!$B$18), INDEX('Company - Additional Info'!$E$170:$P$170, 1, MATCH(INDEX('Company - Additional Info'!$E$14:$E$20, MATCH('Company - Unbundled IS'!$C81,'Company - Additional Info'!$B$14:$B$20, 0)), 'Company - Additional Info'!$E$146:$P$146,0)), 1),0)</f>
        <v>0</v>
      </c>
      <c r="G81" s="161">
        <f>IFERROR(INDEX('Company - Additional Info'!$D$14:$D$20,MATCH('Company - Unbundled IS'!$C81,'Company - Additional Info'!$B$14:$B$20,0))*
INDEX('Company - Additional Info'!$E$147:$P$168,MATCH('Company - Additional Info'!F$191,'Company - Additional Info'!$B$147:$B$168,0),MATCH(INDEX('Company - Additional Info'!$E$14:$E$20,MATCH('Company - Unbundled IS'!$C81,'Company - Additional Info'!$B$14:$B$20,0)),'Company - Additional Info'!$E$146:$P$146,0))/IF(OR($C81='Company - Additional Info'!$B$15,$C81='Company - Additional Info'!$B$17,$C81='Company - Additional Info'!$B$17, 'Company - Unbundled IS'!$C81='Company - Additional Info'!$B$18), INDEX('Company - Additional Info'!$E$170:$P$170, 1, MATCH(INDEX('Company - Additional Info'!$E$14:$E$20, MATCH('Company - Unbundled IS'!$C81,'Company - Additional Info'!$B$14:$B$20, 0)), 'Company - Additional Info'!$E$146:$P$146,0)), 1),0)</f>
        <v>0</v>
      </c>
      <c r="H81" s="161">
        <f>IFERROR(INDEX('Company - Additional Info'!$D$14:$D$20,MATCH('Company - Unbundled IS'!$C81,'Company - Additional Info'!$B$14:$B$20,0))*
INDEX('Company - Additional Info'!$E$147:$P$168,MATCH('Company - Additional Info'!G$191,'Company - Additional Info'!$B$147:$B$168,0),MATCH(INDEX('Company - Additional Info'!$E$14:$E$20,MATCH('Company - Unbundled IS'!$C81,'Company - Additional Info'!$B$14:$B$20,0)),'Company - Additional Info'!$E$146:$P$146,0))/IF(OR($C81='Company - Additional Info'!$B$15,$C81='Company - Additional Info'!$B$17,$C81='Company - Additional Info'!$B$17, 'Company - Unbundled IS'!$C81='Company - Additional Info'!$B$18), INDEX('Company - Additional Info'!$E$170:$P$170, 1, MATCH(INDEX('Company - Additional Info'!$E$14:$E$20, MATCH('Company - Unbundled IS'!$C81,'Company - Additional Info'!$B$14:$B$20, 0)), 'Company - Additional Info'!$E$146:$P$146,0)), 1),0)</f>
        <v>0</v>
      </c>
      <c r="I81" s="161">
        <f>IFERROR(INDEX('Company - Additional Info'!$D$14:$D$20,MATCH('Company - Unbundled IS'!$C81,'Company - Additional Info'!$B$14:$B$20,0))*
INDEX('Company - Additional Info'!$E$147:$P$168,MATCH('Company - Additional Info'!H$191,'Company - Additional Info'!$B$147:$B$168,0),MATCH(INDEX('Company - Additional Info'!$E$14:$E$20,MATCH('Company - Unbundled IS'!$C81,'Company - Additional Info'!$B$14:$B$20,0)),'Company - Additional Info'!$E$146:$P$146,0))/IF(OR($C81='Company - Additional Info'!$B$15,$C81='Company - Additional Info'!$B$17,$C81='Company - Additional Info'!$B$17, 'Company - Unbundled IS'!$C81='Company - Additional Info'!$B$18), INDEX('Company - Additional Info'!$E$170:$P$170, 1, MATCH(INDEX('Company - Additional Info'!$E$14:$E$20, MATCH('Company - Unbundled IS'!$C81,'Company - Additional Info'!$B$14:$B$20, 0)), 'Company - Additional Info'!$E$146:$P$146,0)), 1),0)</f>
        <v>0</v>
      </c>
      <c r="J81" s="161">
        <f>IFERROR(INDEX('Company - Additional Info'!$D$14:$D$20,MATCH('Company - Unbundled IS'!$C81,'Company - Additional Info'!$B$14:$B$20,0))*
INDEX('Company - Additional Info'!$E$147:$P$168,MATCH('Company - Additional Info'!I$191,'Company - Additional Info'!$B$147:$B$168,0),MATCH(INDEX('Company - Additional Info'!$E$14:$E$20,MATCH('Company - Unbundled IS'!$C81,'Company - Additional Info'!$B$14:$B$20,0)),'Company - Additional Info'!$E$146:$P$146,0))/IF(OR($C81='Company - Additional Info'!$B$15,$C81='Company - Additional Info'!$B$17,$C81='Company - Additional Info'!$B$17, 'Company - Unbundled IS'!$C81='Company - Additional Info'!$B$18), INDEX('Company - Additional Info'!$E$170:$P$170, 1, MATCH(INDEX('Company - Additional Info'!$E$14:$E$20, MATCH('Company - Unbundled IS'!$C81,'Company - Additional Info'!$B$14:$B$20, 0)), 'Company - Additional Info'!$E$146:$P$146,0)), 1),0)</f>
        <v>0</v>
      </c>
      <c r="K81" s="161">
        <f>IFERROR(INDEX('Company - Additional Info'!$D$14:$D$20,MATCH('Company - Unbundled IS'!$C81,'Company - Additional Info'!$B$14:$B$20,0))*
INDEX('Company - Additional Info'!$E$147:$P$168,MATCH('Company - Additional Info'!L$191,'Company - Additional Info'!$B$147:$B$168,0),MATCH(INDEX('Company - Additional Info'!$E$14:$E$20,MATCH('Company - Unbundled IS'!$C81,'Company - Additional Info'!$B$14:$B$20,0)),'Company - Additional Info'!$E$146:$P$146,0))/IF(OR($C81='Company - Additional Info'!$B$15,$C81='Company - Additional Info'!$B$17,$C81='Company - Additional Info'!$B$17, 'Company - Unbundled IS'!$C81='Company - Additional Info'!$B$18), INDEX('Company - Additional Info'!$E$170:$P$170, 1, MATCH(INDEX('Company - Additional Info'!$E$14:$E$20, MATCH('Company - Unbundled IS'!$C81,'Company - Additional Info'!$B$14:$B$20, 0)), 'Company - Additional Info'!$E$146:$P$146,0)), 1),0)</f>
        <v>0</v>
      </c>
      <c r="L81" s="161">
        <f>IFERROR(INDEX('Company - Additional Info'!$D$14:$D$20,MATCH('Company - Unbundled IS'!$C81,'Company - Additional Info'!$B$14:$B$20,0))*
INDEX('Company - Additional Info'!$E$147:$P$168,MATCH('Company - Additional Info'!M$191,'Company - Additional Info'!$B$147:$B$168,0),MATCH(INDEX('Company - Additional Info'!$E$14:$E$20,MATCH('Company - Unbundled IS'!$C81,'Company - Additional Info'!$B$14:$B$20,0)),'Company - Additional Info'!$E$146:$P$146,0))/IF(OR($C81='Company - Additional Info'!$B$15,$C81='Company - Additional Info'!$B$17,$C81='Company - Additional Info'!$B$17, 'Company - Unbundled IS'!$C81='Company - Additional Info'!$B$18), INDEX('Company - Additional Info'!$E$170:$P$170, 1, MATCH(INDEX('Company - Additional Info'!$E$14:$E$20, MATCH('Company - Unbundled IS'!$C81,'Company - Additional Info'!$B$14:$B$20, 0)), 'Company - Additional Info'!$E$146:$P$146,0)), 1),0)</f>
        <v>0</v>
      </c>
    </row>
    <row r="82" spans="2:14" x14ac:dyDescent="0.3">
      <c r="B82" s="105"/>
      <c r="C82" s="105" t="s">
        <v>78</v>
      </c>
      <c r="D82" s="114" t="s">
        <v>2</v>
      </c>
      <c r="E82" s="107"/>
      <c r="F82" s="107"/>
      <c r="G82" s="107"/>
      <c r="H82" s="107"/>
      <c r="I82" s="107"/>
      <c r="J82" s="107"/>
      <c r="K82" s="107"/>
      <c r="L82" s="107"/>
    </row>
    <row r="83" spans="2:14" x14ac:dyDescent="0.3">
      <c r="B83" s="105"/>
      <c r="C83" s="105" t="s">
        <v>14</v>
      </c>
      <c r="D83" s="114" t="s">
        <v>2</v>
      </c>
      <c r="E83" s="107">
        <v>-500</v>
      </c>
      <c r="F83" s="107">
        <v>-500</v>
      </c>
      <c r="G83" s="107">
        <v>-500</v>
      </c>
      <c r="H83" s="107">
        <v>-500</v>
      </c>
      <c r="I83" s="107">
        <v>-500</v>
      </c>
      <c r="J83" s="107">
        <v>-500</v>
      </c>
      <c r="K83" s="107">
        <v>-500</v>
      </c>
      <c r="L83" s="107">
        <v>-500</v>
      </c>
    </row>
    <row r="84" spans="2:14" x14ac:dyDescent="0.3">
      <c r="B84" s="105"/>
      <c r="C84" s="105" t="s">
        <v>15</v>
      </c>
      <c r="D84" s="114" t="s">
        <v>2</v>
      </c>
      <c r="E84" s="161">
        <f>IFERROR(INDEX('Company - Additional Info'!$D$14:$D$20,MATCH('Company - Unbundled IS'!$C84,'Company - Additional Info'!$B$14:$B$20,0))*
INDEX('Company - Additional Info'!$E$147:$P$168,MATCH('Company - Additional Info'!D$191,'Company - Additional Info'!$B$147:$B$168,0),MATCH(INDEX('Company - Additional Info'!$E$14:$E$20,MATCH('Company - Unbundled IS'!$C84,'Company - Additional Info'!$B$14:$B$20,0)),'Company - Additional Info'!$E$146:$P$146,0))/IF(OR($C84='Company - Additional Info'!$B$15,$C84='Company - Additional Info'!$B$17,$C84='Company - Additional Info'!$B$17, 'Company - Unbundled IS'!$C84='Company - Additional Info'!$B$18), INDEX('Company - Additional Info'!$E$170:$P$170, 1, MATCH(INDEX('Company - Additional Info'!$E$14:$E$20, MATCH('Company - Unbundled IS'!$C84,'Company - Additional Info'!$B$14:$B$20, 0)), 'Company - Additional Info'!$E$146:$P$146,0)), 1),0)</f>
        <v>0</v>
      </c>
      <c r="F84" s="161">
        <f>IFERROR(INDEX('Company - Additional Info'!$D$14:$D$20,MATCH('Company - Unbundled IS'!$C84,'Company - Additional Info'!$B$14:$B$20,0))*
INDEX('Company - Additional Info'!$E$147:$P$168,MATCH('Company - Additional Info'!E$191,'Company - Additional Info'!$B$147:$B$168,0),MATCH(INDEX('Company - Additional Info'!$E$14:$E$20,MATCH('Company - Unbundled IS'!$C84,'Company - Additional Info'!$B$14:$B$20,0)),'Company - Additional Info'!$E$146:$P$146,0))/IF(OR($C84='Company - Additional Info'!$B$15,$C84='Company - Additional Info'!$B$17,$C84='Company - Additional Info'!$B$17, 'Company - Unbundled IS'!$C84='Company - Additional Info'!$B$18), INDEX('Company - Additional Info'!$E$170:$P$170, 1, MATCH(INDEX('Company - Additional Info'!$E$14:$E$20, MATCH('Company - Unbundled IS'!$C84,'Company - Additional Info'!$B$14:$B$20, 0)), 'Company - Additional Info'!$E$146:$P$146,0)), 1),0)</f>
        <v>0</v>
      </c>
      <c r="G84" s="161">
        <f>IFERROR(INDEX('Company - Additional Info'!$D$14:$D$20,MATCH('Company - Unbundled IS'!$C84,'Company - Additional Info'!$B$14:$B$20,0))*
INDEX('Company - Additional Info'!$E$147:$P$168,MATCH('Company - Additional Info'!F$191,'Company - Additional Info'!$B$147:$B$168,0),MATCH(INDEX('Company - Additional Info'!$E$14:$E$20,MATCH('Company - Unbundled IS'!$C84,'Company - Additional Info'!$B$14:$B$20,0)),'Company - Additional Info'!$E$146:$P$146,0))/IF(OR($C84='Company - Additional Info'!$B$15,$C84='Company - Additional Info'!$B$17,$C84='Company - Additional Info'!$B$17, 'Company - Unbundled IS'!$C84='Company - Additional Info'!$B$18), INDEX('Company - Additional Info'!$E$170:$P$170, 1, MATCH(INDEX('Company - Additional Info'!$E$14:$E$20, MATCH('Company - Unbundled IS'!$C84,'Company - Additional Info'!$B$14:$B$20, 0)), 'Company - Additional Info'!$E$146:$P$146,0)), 1),0)</f>
        <v>0</v>
      </c>
      <c r="H84" s="161">
        <f>IFERROR(INDEX('Company - Additional Info'!$D$14:$D$20,MATCH('Company - Unbundled IS'!$C84,'Company - Additional Info'!$B$14:$B$20,0))*
INDEX('Company - Additional Info'!$E$147:$P$168,MATCH('Company - Additional Info'!G$191,'Company - Additional Info'!$B$147:$B$168,0),MATCH(INDEX('Company - Additional Info'!$E$14:$E$20,MATCH('Company - Unbundled IS'!$C84,'Company - Additional Info'!$B$14:$B$20,0)),'Company - Additional Info'!$E$146:$P$146,0))/IF(OR($C84='Company - Additional Info'!$B$15,$C84='Company - Additional Info'!$B$17,$C84='Company - Additional Info'!$B$17, 'Company - Unbundled IS'!$C84='Company - Additional Info'!$B$18), INDEX('Company - Additional Info'!$E$170:$P$170, 1, MATCH(INDEX('Company - Additional Info'!$E$14:$E$20, MATCH('Company - Unbundled IS'!$C84,'Company - Additional Info'!$B$14:$B$20, 0)), 'Company - Additional Info'!$E$146:$P$146,0)), 1),0)</f>
        <v>0</v>
      </c>
      <c r="I84" s="161">
        <f>IFERROR(INDEX('Company - Additional Info'!$D$14:$D$20,MATCH('Company - Unbundled IS'!$C84,'Company - Additional Info'!$B$14:$B$20,0))*
INDEX('Company - Additional Info'!$E$147:$P$168,MATCH('Company - Additional Info'!H$191,'Company - Additional Info'!$B$147:$B$168,0),MATCH(INDEX('Company - Additional Info'!$E$14:$E$20,MATCH('Company - Unbundled IS'!$C84,'Company - Additional Info'!$B$14:$B$20,0)),'Company - Additional Info'!$E$146:$P$146,0))/IF(OR($C84='Company - Additional Info'!$B$15,$C84='Company - Additional Info'!$B$17,$C84='Company - Additional Info'!$B$17, 'Company - Unbundled IS'!$C84='Company - Additional Info'!$B$18), INDEX('Company - Additional Info'!$E$170:$P$170, 1, MATCH(INDEX('Company - Additional Info'!$E$14:$E$20, MATCH('Company - Unbundled IS'!$C84,'Company - Additional Info'!$B$14:$B$20, 0)), 'Company - Additional Info'!$E$146:$P$146,0)), 1),0)</f>
        <v>0</v>
      </c>
      <c r="J84" s="161">
        <f>IFERROR(INDEX('Company - Additional Info'!$D$14:$D$20,MATCH('Company - Unbundled IS'!$C84,'Company - Additional Info'!$B$14:$B$20,0))*
INDEX('Company - Additional Info'!$E$147:$P$168,MATCH('Company - Additional Info'!I$191,'Company - Additional Info'!$B$147:$B$168,0),MATCH(INDEX('Company - Additional Info'!$E$14:$E$20,MATCH('Company - Unbundled IS'!$C84,'Company - Additional Info'!$B$14:$B$20,0)),'Company - Additional Info'!$E$146:$P$146,0))/IF(OR($C84='Company - Additional Info'!$B$15,$C84='Company - Additional Info'!$B$17,$C84='Company - Additional Info'!$B$17, 'Company - Unbundled IS'!$C84='Company - Additional Info'!$B$18), INDEX('Company - Additional Info'!$E$170:$P$170, 1, MATCH(INDEX('Company - Additional Info'!$E$14:$E$20, MATCH('Company - Unbundled IS'!$C84,'Company - Additional Info'!$B$14:$B$20, 0)), 'Company - Additional Info'!$E$146:$P$146,0)), 1),0)</f>
        <v>0</v>
      </c>
      <c r="K84" s="161">
        <f>IFERROR(INDEX('Company - Additional Info'!$D$14:$D$20,MATCH('Company - Unbundled IS'!$C84,'Company - Additional Info'!$B$14:$B$20,0))*
INDEX('Company - Additional Info'!$E$147:$P$168,MATCH('Company - Additional Info'!L$191,'Company - Additional Info'!$B$147:$B$168,0),MATCH(INDEX('Company - Additional Info'!$E$14:$E$20,MATCH('Company - Unbundled IS'!$C84,'Company - Additional Info'!$B$14:$B$20,0)),'Company - Additional Info'!$E$146:$P$146,0))/IF(OR($C84='Company - Additional Info'!$B$15,$C84='Company - Additional Info'!$B$17,$C84='Company - Additional Info'!$B$17, 'Company - Unbundled IS'!$C84='Company - Additional Info'!$B$18), INDEX('Company - Additional Info'!$E$170:$P$170, 1, MATCH(INDEX('Company - Additional Info'!$E$14:$E$20, MATCH('Company - Unbundled IS'!$C84,'Company - Additional Info'!$B$14:$B$20, 0)), 'Company - Additional Info'!$E$146:$P$146,0)), 1),0)</f>
        <v>0</v>
      </c>
      <c r="L84" s="161">
        <f>IFERROR(INDEX('Company - Additional Info'!$D$14:$D$20,MATCH('Company - Unbundled IS'!$C84,'Company - Additional Info'!$B$14:$B$20,0))*
INDEX('Company - Additional Info'!$E$147:$P$168,MATCH('Company - Additional Info'!M$191,'Company - Additional Info'!$B$147:$B$168,0),MATCH(INDEX('Company - Additional Info'!$E$14:$E$20,MATCH('Company - Unbundled IS'!$C84,'Company - Additional Info'!$B$14:$B$20,0)),'Company - Additional Info'!$E$146:$P$146,0))/IF(OR($C84='Company - Additional Info'!$B$15,$C84='Company - Additional Info'!$B$17,$C84='Company - Additional Info'!$B$17, 'Company - Unbundled IS'!$C84='Company - Additional Info'!$B$18), INDEX('Company - Additional Info'!$E$170:$P$170, 1, MATCH(INDEX('Company - Additional Info'!$E$14:$E$20, MATCH('Company - Unbundled IS'!$C84,'Company - Additional Info'!$B$14:$B$20, 0)), 'Company - Additional Info'!$E$146:$P$146,0)), 1),0)</f>
        <v>0</v>
      </c>
    </row>
    <row r="85" spans="2:14" x14ac:dyDescent="0.3">
      <c r="B85" s="105"/>
      <c r="C85" s="105" t="s">
        <v>47</v>
      </c>
      <c r="D85" s="114" t="s">
        <v>2</v>
      </c>
      <c r="E85" s="161">
        <f>IFERROR(INDEX('Company - Additional Info'!$D$14:$D$20,MATCH('Company - Unbundled IS'!$C85,'Company - Additional Info'!$B$14:$B$20,0))*
INDEX('Company - Additional Info'!$E$147:$P$168,MATCH('Company - Additional Info'!D$191,'Company - Additional Info'!$B$147:$B$168,0),MATCH(INDEX('Company - Additional Info'!$E$14:$E$20,MATCH('Company - Unbundled IS'!$C85,'Company - Additional Info'!$B$14:$B$20,0)),'Company - Additional Info'!$E$146:$P$146,0))/IF(OR($C85='Company - Additional Info'!$B$15,$C85='Company - Additional Info'!$B$17,$C85='Company - Additional Info'!$B$17, 'Company - Unbundled IS'!$C85='Company - Additional Info'!$B$18), INDEX('Company - Additional Info'!$E$170:$P$170, 1, MATCH(INDEX('Company - Additional Info'!$E$14:$E$20, MATCH('Company - Unbundled IS'!$C85,'Company - Additional Info'!$B$14:$B$20, 0)), 'Company - Additional Info'!$E$146:$P$146,0)), 1),0)</f>
        <v>0</v>
      </c>
      <c r="F85" s="161">
        <f>IFERROR(INDEX('Company - Additional Info'!$D$14:$D$20,MATCH('Company - Unbundled IS'!$C85,'Company - Additional Info'!$B$14:$B$20,0))*
INDEX('Company - Additional Info'!$E$147:$P$168,MATCH('Company - Additional Info'!E$191,'Company - Additional Info'!$B$147:$B$168,0),MATCH(INDEX('Company - Additional Info'!$E$14:$E$20,MATCH('Company - Unbundled IS'!$C85,'Company - Additional Info'!$B$14:$B$20,0)),'Company - Additional Info'!$E$146:$P$146,0))/IF(OR($C85='Company - Additional Info'!$B$15,$C85='Company - Additional Info'!$B$17,$C85='Company - Additional Info'!$B$17, 'Company - Unbundled IS'!$C85='Company - Additional Info'!$B$18), INDEX('Company - Additional Info'!$E$170:$P$170, 1, MATCH(INDEX('Company - Additional Info'!$E$14:$E$20, MATCH('Company - Unbundled IS'!$C85,'Company - Additional Info'!$B$14:$B$20, 0)), 'Company - Additional Info'!$E$146:$P$146,0)), 1),0)</f>
        <v>0</v>
      </c>
      <c r="G85" s="161">
        <f>IFERROR(INDEX('Company - Additional Info'!$D$14:$D$20,MATCH('Company - Unbundled IS'!$C85,'Company - Additional Info'!$B$14:$B$20,0))*
INDEX('Company - Additional Info'!$E$147:$P$168,MATCH('Company - Additional Info'!F$191,'Company - Additional Info'!$B$147:$B$168,0),MATCH(INDEX('Company - Additional Info'!$E$14:$E$20,MATCH('Company - Unbundled IS'!$C85,'Company - Additional Info'!$B$14:$B$20,0)),'Company - Additional Info'!$E$146:$P$146,0))/IF(OR($C85='Company - Additional Info'!$B$15,$C85='Company - Additional Info'!$B$17,$C85='Company - Additional Info'!$B$17, 'Company - Unbundled IS'!$C85='Company - Additional Info'!$B$18), INDEX('Company - Additional Info'!$E$170:$P$170, 1, MATCH(INDEX('Company - Additional Info'!$E$14:$E$20, MATCH('Company - Unbundled IS'!$C85,'Company - Additional Info'!$B$14:$B$20, 0)), 'Company - Additional Info'!$E$146:$P$146,0)), 1),0)</f>
        <v>0</v>
      </c>
      <c r="H85" s="161">
        <f>IFERROR(INDEX('Company - Additional Info'!$D$14:$D$20,MATCH('Company - Unbundled IS'!$C85,'Company - Additional Info'!$B$14:$B$20,0))*
INDEX('Company - Additional Info'!$E$147:$P$168,MATCH('Company - Additional Info'!G$191,'Company - Additional Info'!$B$147:$B$168,0),MATCH(INDEX('Company - Additional Info'!$E$14:$E$20,MATCH('Company - Unbundled IS'!$C85,'Company - Additional Info'!$B$14:$B$20,0)),'Company - Additional Info'!$E$146:$P$146,0))/IF(OR($C85='Company - Additional Info'!$B$15,$C85='Company - Additional Info'!$B$17,$C85='Company - Additional Info'!$B$17, 'Company - Unbundled IS'!$C85='Company - Additional Info'!$B$18), INDEX('Company - Additional Info'!$E$170:$P$170, 1, MATCH(INDEX('Company - Additional Info'!$E$14:$E$20, MATCH('Company - Unbundled IS'!$C85,'Company - Additional Info'!$B$14:$B$20, 0)), 'Company - Additional Info'!$E$146:$P$146,0)), 1),0)</f>
        <v>0</v>
      </c>
      <c r="I85" s="161">
        <f>IFERROR(INDEX('Company - Additional Info'!$D$14:$D$20,MATCH('Company - Unbundled IS'!$C85,'Company - Additional Info'!$B$14:$B$20,0))*
INDEX('Company - Additional Info'!$E$147:$P$168,MATCH('Company - Additional Info'!H$191,'Company - Additional Info'!$B$147:$B$168,0),MATCH(INDEX('Company - Additional Info'!$E$14:$E$20,MATCH('Company - Unbundled IS'!$C85,'Company - Additional Info'!$B$14:$B$20,0)),'Company - Additional Info'!$E$146:$P$146,0))/IF(OR($C85='Company - Additional Info'!$B$15,$C85='Company - Additional Info'!$B$17,$C85='Company - Additional Info'!$B$17, 'Company - Unbundled IS'!$C85='Company - Additional Info'!$B$18), INDEX('Company - Additional Info'!$E$170:$P$170, 1, MATCH(INDEX('Company - Additional Info'!$E$14:$E$20, MATCH('Company - Unbundled IS'!$C85,'Company - Additional Info'!$B$14:$B$20, 0)), 'Company - Additional Info'!$E$146:$P$146,0)), 1),0)</f>
        <v>0</v>
      </c>
      <c r="J85" s="161">
        <f>IFERROR(INDEX('Company - Additional Info'!$D$14:$D$20,MATCH('Company - Unbundled IS'!$C85,'Company - Additional Info'!$B$14:$B$20,0))*
INDEX('Company - Additional Info'!$E$147:$P$168,MATCH('Company - Additional Info'!I$191,'Company - Additional Info'!$B$147:$B$168,0),MATCH(INDEX('Company - Additional Info'!$E$14:$E$20,MATCH('Company - Unbundled IS'!$C85,'Company - Additional Info'!$B$14:$B$20,0)),'Company - Additional Info'!$E$146:$P$146,0))/IF(OR($C85='Company - Additional Info'!$B$15,$C85='Company - Additional Info'!$B$17,$C85='Company - Additional Info'!$B$17, 'Company - Unbundled IS'!$C85='Company - Additional Info'!$B$18), INDEX('Company - Additional Info'!$E$170:$P$170, 1, MATCH(INDEX('Company - Additional Info'!$E$14:$E$20, MATCH('Company - Unbundled IS'!$C85,'Company - Additional Info'!$B$14:$B$20, 0)), 'Company - Additional Info'!$E$146:$P$146,0)), 1),0)</f>
        <v>0</v>
      </c>
      <c r="K85" s="161">
        <f>IFERROR(INDEX('Company - Additional Info'!$D$14:$D$20,MATCH('Company - Unbundled IS'!$C85,'Company - Additional Info'!$B$14:$B$20,0))*
INDEX('Company - Additional Info'!$E$147:$P$168,MATCH('Company - Additional Info'!L$191,'Company - Additional Info'!$B$147:$B$168,0),MATCH(INDEX('Company - Additional Info'!$E$14:$E$20,MATCH('Company - Unbundled IS'!$C85,'Company - Additional Info'!$B$14:$B$20,0)),'Company - Additional Info'!$E$146:$P$146,0))/IF(OR($C85='Company - Additional Info'!$B$15,$C85='Company - Additional Info'!$B$17,$C85='Company - Additional Info'!$B$17, 'Company - Unbundled IS'!$C85='Company - Additional Info'!$B$18), INDEX('Company - Additional Info'!$E$170:$P$170, 1, MATCH(INDEX('Company - Additional Info'!$E$14:$E$20, MATCH('Company - Unbundled IS'!$C85,'Company - Additional Info'!$B$14:$B$20, 0)), 'Company - Additional Info'!$E$146:$P$146,0)), 1),0)</f>
        <v>0</v>
      </c>
      <c r="L85" s="161">
        <f>IFERROR(INDEX('Company - Additional Info'!$D$14:$D$20,MATCH('Company - Unbundled IS'!$C85,'Company - Additional Info'!$B$14:$B$20,0))*
INDEX('Company - Additional Info'!$E$147:$P$168,MATCH('Company - Additional Info'!M$191,'Company - Additional Info'!$B$147:$B$168,0),MATCH(INDEX('Company - Additional Info'!$E$14:$E$20,MATCH('Company - Unbundled IS'!$C85,'Company - Additional Info'!$B$14:$B$20,0)),'Company - Additional Info'!$E$146:$P$146,0))/IF(OR($C85='Company - Additional Info'!$B$15,$C85='Company - Additional Info'!$B$17,$C85='Company - Additional Info'!$B$17, 'Company - Unbundled IS'!$C85='Company - Additional Info'!$B$18), INDEX('Company - Additional Info'!$E$170:$P$170, 1, MATCH(INDEX('Company - Additional Info'!$E$14:$E$20, MATCH('Company - Unbundled IS'!$C85,'Company - Additional Info'!$B$14:$B$20, 0)), 'Company - Additional Info'!$E$146:$P$146,0)), 1),0)</f>
        <v>0</v>
      </c>
      <c r="N85" s="46"/>
    </row>
    <row r="86" spans="2:14" x14ac:dyDescent="0.3">
      <c r="B86" s="105"/>
      <c r="C86" s="105" t="s">
        <v>240</v>
      </c>
      <c r="D86" s="114" t="s">
        <v>2</v>
      </c>
      <c r="E86" s="107"/>
      <c r="F86" s="107"/>
      <c r="G86" s="107"/>
      <c r="H86" s="107"/>
      <c r="I86" s="107"/>
      <c r="J86" s="107"/>
      <c r="K86" s="107"/>
      <c r="L86" s="107"/>
      <c r="N86" s="134"/>
    </row>
    <row r="87" spans="2:14" x14ac:dyDescent="0.3">
      <c r="B87" s="105"/>
      <c r="C87" s="105" t="s">
        <v>241</v>
      </c>
      <c r="D87" s="114" t="s">
        <v>2</v>
      </c>
      <c r="E87" s="107"/>
      <c r="F87" s="107"/>
      <c r="G87" s="107"/>
      <c r="H87" s="107"/>
      <c r="I87" s="107"/>
      <c r="J87" s="107"/>
      <c r="K87" s="107"/>
      <c r="L87" s="107"/>
    </row>
    <row r="88" spans="2:14" x14ac:dyDescent="0.3">
      <c r="B88" s="105"/>
      <c r="C88" s="105" t="s">
        <v>242</v>
      </c>
      <c r="D88" s="114" t="s">
        <v>2</v>
      </c>
      <c r="E88" s="107">
        <v>-500</v>
      </c>
      <c r="F88" s="107"/>
      <c r="G88" s="107"/>
      <c r="H88" s="107"/>
      <c r="I88" s="107"/>
      <c r="J88" s="107"/>
      <c r="K88" s="107"/>
      <c r="L88" s="107"/>
    </row>
    <row r="89" spans="2:14" x14ac:dyDescent="0.3">
      <c r="B89" s="110"/>
      <c r="C89" s="110" t="s">
        <v>17</v>
      </c>
      <c r="D89" s="114" t="s">
        <v>2</v>
      </c>
      <c r="E89" s="107"/>
      <c r="F89" s="107"/>
      <c r="G89" s="107"/>
      <c r="H89" s="107"/>
      <c r="I89" s="107"/>
      <c r="J89" s="107"/>
      <c r="K89" s="107"/>
      <c r="L89" s="107"/>
    </row>
    <row r="90" spans="2:14" x14ac:dyDescent="0.3">
      <c r="B90" s="110"/>
      <c r="C90" s="110" t="s">
        <v>18</v>
      </c>
      <c r="D90" s="114" t="s">
        <v>2</v>
      </c>
      <c r="E90" s="107"/>
      <c r="F90" s="107"/>
      <c r="G90" s="107"/>
      <c r="H90" s="107"/>
      <c r="I90" s="107"/>
      <c r="J90" s="107"/>
      <c r="K90" s="107"/>
      <c r="L90" s="107"/>
    </row>
    <row r="91" spans="2:14" x14ac:dyDescent="0.3">
      <c r="B91" s="105"/>
      <c r="C91" s="105" t="s">
        <v>201</v>
      </c>
      <c r="D91" s="114" t="s">
        <v>2</v>
      </c>
      <c r="E91" s="107"/>
      <c r="F91" s="107"/>
      <c r="G91" s="107"/>
      <c r="H91" s="107"/>
      <c r="I91" s="107"/>
      <c r="J91" s="107"/>
      <c r="K91" s="107"/>
      <c r="L91" s="107"/>
    </row>
    <row r="92" spans="2:14" x14ac:dyDescent="0.3">
      <c r="B92" s="105"/>
      <c r="C92" s="105" t="s">
        <v>211</v>
      </c>
      <c r="D92" s="114" t="s">
        <v>2</v>
      </c>
      <c r="E92" s="107"/>
      <c r="F92" s="107"/>
      <c r="G92" s="107"/>
      <c r="H92" s="107"/>
      <c r="I92" s="107"/>
      <c r="J92" s="107"/>
      <c r="K92" s="107"/>
      <c r="L92" s="107"/>
    </row>
    <row r="93" spans="2:14" x14ac:dyDescent="0.3">
      <c r="B93" s="110"/>
      <c r="C93" s="110" t="s">
        <v>19</v>
      </c>
      <c r="D93" s="114" t="s">
        <v>2</v>
      </c>
      <c r="E93" s="107"/>
      <c r="F93" s="107"/>
      <c r="G93" s="107"/>
      <c r="H93" s="107"/>
      <c r="I93" s="107"/>
      <c r="J93" s="107"/>
      <c r="K93" s="107"/>
      <c r="L93" s="107"/>
    </row>
    <row r="94" spans="2:14" x14ac:dyDescent="0.3">
      <c r="B94" s="116"/>
      <c r="C94" s="116" t="s">
        <v>238</v>
      </c>
      <c r="D94" s="117" t="s">
        <v>2</v>
      </c>
      <c r="E94" s="159">
        <f>SUM(E69,E72,E80)</f>
        <v>-1000</v>
      </c>
      <c r="F94" s="159">
        <f t="shared" ref="F94:L94" si="4">SUM(F69,F72,F80)</f>
        <v>-1000</v>
      </c>
      <c r="G94" s="159">
        <f t="shared" si="4"/>
        <v>-1000</v>
      </c>
      <c r="H94" s="159">
        <f t="shared" si="4"/>
        <v>-1000</v>
      </c>
      <c r="I94" s="159">
        <f t="shared" si="4"/>
        <v>-1000</v>
      </c>
      <c r="J94" s="159">
        <f t="shared" si="4"/>
        <v>-1000</v>
      </c>
      <c r="K94" s="159">
        <f t="shared" si="4"/>
        <v>-1000</v>
      </c>
      <c r="L94" s="159">
        <f t="shared" si="4"/>
        <v>-1000</v>
      </c>
    </row>
    <row r="95" spans="2:14" s="101" customFormat="1" x14ac:dyDescent="0.3">
      <c r="B95" s="243"/>
      <c r="C95" s="105" t="s">
        <v>303</v>
      </c>
      <c r="D95" s="114" t="s">
        <v>2</v>
      </c>
      <c r="E95" s="107"/>
      <c r="F95" s="107"/>
      <c r="G95" s="107"/>
      <c r="H95" s="107"/>
      <c r="I95" s="107"/>
      <c r="J95" s="107"/>
      <c r="K95" s="107"/>
      <c r="L95" s="107"/>
    </row>
    <row r="96" spans="2:14" x14ac:dyDescent="0.3">
      <c r="B96" s="105"/>
      <c r="C96" s="105" t="s">
        <v>237</v>
      </c>
      <c r="D96" s="114" t="s">
        <v>2</v>
      </c>
      <c r="E96" s="161">
        <f>SUM('Company - Unbundled FA'!I62:O62)</f>
        <v>0</v>
      </c>
      <c r="F96" s="161">
        <f>SUM('Company - Unbundled FA'!I80:O80)</f>
        <v>0</v>
      </c>
      <c r="G96" s="161">
        <f>SUM('Company - Unbundled FA'!I98:O98)</f>
        <v>0</v>
      </c>
      <c r="H96" s="161">
        <f>SUM('Company - Unbundled FA'!I116:O116)</f>
        <v>0</v>
      </c>
      <c r="I96" s="161">
        <f>SUM('Company - Unbundled FA'!I134:O134)</f>
        <v>0</v>
      </c>
      <c r="J96" s="161">
        <f>SUM('Company - Unbundled FA'!I152:O152)</f>
        <v>0</v>
      </c>
      <c r="K96" s="161">
        <f>SUM('Company - Unbundled FA'!I170:O170)</f>
        <v>0</v>
      </c>
      <c r="L96" s="161">
        <f>SUM('Company - Unbundled FA'!I188:O188)</f>
        <v>0</v>
      </c>
    </row>
    <row r="97" spans="2:12" x14ac:dyDescent="0.3">
      <c r="B97" s="105"/>
      <c r="C97" s="105" t="s">
        <v>236</v>
      </c>
      <c r="D97" s="114" t="s">
        <v>2</v>
      </c>
      <c r="E97" s="161">
        <f>SUM('Company - Unbundled FA'!G62:H62)</f>
        <v>0</v>
      </c>
      <c r="F97" s="161">
        <f>SUM('Company - Unbundled FA'!G80:H80)</f>
        <v>0</v>
      </c>
      <c r="G97" s="161">
        <f>SUM('Company - Unbundled FA'!G98:H98)</f>
        <v>0</v>
      </c>
      <c r="H97" s="161">
        <f>SUM('Company - Unbundled FA'!G116:H116)</f>
        <v>0</v>
      </c>
      <c r="I97" s="161">
        <f>SUM('Company - Unbundled FA'!G134:H134)</f>
        <v>0</v>
      </c>
      <c r="J97" s="161">
        <f>SUM('Company - Unbundled FA'!G152:H152)</f>
        <v>0</v>
      </c>
      <c r="K97" s="161">
        <f>SUM('Company - Unbundled FA'!G170:H170)</f>
        <v>0</v>
      </c>
      <c r="L97" s="161">
        <f>SUM('Company - Unbundled FA'!G188:H188)</f>
        <v>0</v>
      </c>
    </row>
    <row r="98" spans="2:12" s="101" customFormat="1" x14ac:dyDescent="0.3">
      <c r="B98" s="105"/>
      <c r="C98" s="105" t="s">
        <v>13</v>
      </c>
      <c r="D98" s="114" t="s">
        <v>2</v>
      </c>
      <c r="E98" s="161">
        <f>SUM('Company - Unbundled FA'!E62:F62)</f>
        <v>0</v>
      </c>
      <c r="F98" s="161">
        <f>SUM('Company - Unbundled FA'!E80:F80)</f>
        <v>0</v>
      </c>
      <c r="G98" s="161">
        <f>SUM('Company - Unbundled FA'!E98:F98)</f>
        <v>0</v>
      </c>
      <c r="H98" s="161">
        <f>SUM('Company - Unbundled FA'!E116:F116)</f>
        <v>0</v>
      </c>
      <c r="I98" s="161">
        <f>SUM('Company - Unbundled FA'!E134:F134)</f>
        <v>0</v>
      </c>
      <c r="J98" s="161">
        <f>SUM('Company - Unbundled FA'!E152:F152)</f>
        <v>0</v>
      </c>
      <c r="K98" s="161">
        <f>SUM('Company - Unbundled FA'!E170:F170)</f>
        <v>0</v>
      </c>
      <c r="L98" s="161">
        <f>SUM('Company - Unbundled FA'!E188:F188)</f>
        <v>0</v>
      </c>
    </row>
    <row r="99" spans="2:12" x14ac:dyDescent="0.3">
      <c r="B99" s="116"/>
      <c r="C99" s="116" t="s">
        <v>223</v>
      </c>
      <c r="D99" s="117" t="s">
        <v>2</v>
      </c>
      <c r="E99" s="159">
        <f t="shared" ref="E99:L99" si="5">SUM(E94:E98)</f>
        <v>-1000</v>
      </c>
      <c r="F99" s="159">
        <f t="shared" si="5"/>
        <v>-1000</v>
      </c>
      <c r="G99" s="159">
        <f t="shared" si="5"/>
        <v>-1000</v>
      </c>
      <c r="H99" s="159">
        <f t="shared" si="5"/>
        <v>-1000</v>
      </c>
      <c r="I99" s="159">
        <f t="shared" si="5"/>
        <v>-1000</v>
      </c>
      <c r="J99" s="159">
        <f t="shared" si="5"/>
        <v>-1000</v>
      </c>
      <c r="K99" s="159">
        <f t="shared" si="5"/>
        <v>-1000</v>
      </c>
      <c r="L99" s="159">
        <f t="shared" si="5"/>
        <v>-1000</v>
      </c>
    </row>
    <row r="100" spans="2:12" x14ac:dyDescent="0.3">
      <c r="B100" s="105"/>
      <c r="C100" s="105" t="s">
        <v>194</v>
      </c>
      <c r="D100" s="114" t="s">
        <v>2</v>
      </c>
      <c r="E100" s="161">
        <f>IFERROR(INDEX('Company - Additional Info'!$D$14:$D$20,MATCH('Company - Unbundled IS'!$C100,'Company - Additional Info'!$B$14:$B$20,0))*
INDEX('Company - Additional Info'!$E$147:$P$168,MATCH('Company - Additional Info'!D$191,'Company - Additional Info'!$B$147:$B$168,0),MATCH(INDEX('Company - Additional Info'!$E$14:$E$20,MATCH('Company - Unbundled IS'!$C100,'Company - Additional Info'!$B$14:$B$20,0)),'Company - Additional Info'!$E$146:$P$146,0))/IF(OR($C100='Company - Additional Info'!$B$15,$C100='Company - Additional Info'!$B$17,$C100='Company - Additional Info'!$B$17, 'Company - Unbundled IS'!$C100='Company - Additional Info'!$B$18), INDEX('Company - Additional Info'!$E$170:$P$170, 1, MATCH(INDEX('Company - Additional Info'!$E$14:$E$20, MATCH('Company - Unbundled IS'!$C100,'Company - Additional Info'!$B$14:$B$20, 0)), 'Company - Additional Info'!$E$146:$P$146,0)), 1),0)</f>
        <v>0</v>
      </c>
      <c r="F100" s="161">
        <f>IFERROR(INDEX('Company - Additional Info'!$D$14:$D$20,MATCH('Company - Unbundled IS'!$C100,'Company - Additional Info'!$B$14:$B$20,0))*
INDEX('Company - Additional Info'!$E$147:$P$168,MATCH('Company - Additional Info'!E$191,'Company - Additional Info'!$B$147:$B$168,0),MATCH(INDEX('Company - Additional Info'!$E$14:$E$20,MATCH('Company - Unbundled IS'!$C100,'Company - Additional Info'!$B$14:$B$20,0)),'Company - Additional Info'!$E$146:$P$146,0))/IF(OR($C100='Company - Additional Info'!$B$15,$C100='Company - Additional Info'!$B$17,$C100='Company - Additional Info'!$B$17, 'Company - Unbundled IS'!$C100='Company - Additional Info'!$B$18), INDEX('Company - Additional Info'!$E$170:$P$170, 1, MATCH(INDEX('Company - Additional Info'!$E$14:$E$20, MATCH('Company - Unbundled IS'!$C100,'Company - Additional Info'!$B$14:$B$20, 0)), 'Company - Additional Info'!$E$146:$P$146,0)), 1),0)</f>
        <v>0</v>
      </c>
      <c r="G100" s="161">
        <f>IFERROR(INDEX('Company - Additional Info'!$D$14:$D$20,MATCH('Company - Unbundled IS'!$C100,'Company - Additional Info'!$B$14:$B$20,0))*
INDEX('Company - Additional Info'!$E$147:$P$168,MATCH('Company - Additional Info'!F$191,'Company - Additional Info'!$B$147:$B$168,0),MATCH(INDEX('Company - Additional Info'!$E$14:$E$20,MATCH('Company - Unbundled IS'!$C100,'Company - Additional Info'!$B$14:$B$20,0)),'Company - Additional Info'!$E$146:$P$146,0))/IF(OR($C100='Company - Additional Info'!$B$15,$C100='Company - Additional Info'!$B$17,$C100='Company - Additional Info'!$B$17, 'Company - Unbundled IS'!$C100='Company - Additional Info'!$B$18), INDEX('Company - Additional Info'!$E$170:$P$170, 1, MATCH(INDEX('Company - Additional Info'!$E$14:$E$20, MATCH('Company - Unbundled IS'!$C100,'Company - Additional Info'!$B$14:$B$20, 0)), 'Company - Additional Info'!$E$146:$P$146,0)), 1),0)</f>
        <v>0</v>
      </c>
      <c r="H100" s="161">
        <f>IFERROR(INDEX('Company - Additional Info'!$D$14:$D$20,MATCH('Company - Unbundled IS'!$C100,'Company - Additional Info'!$B$14:$B$20,0))*
INDEX('Company - Additional Info'!$E$147:$P$168,MATCH('Company - Additional Info'!G$191,'Company - Additional Info'!$B$147:$B$168,0),MATCH(INDEX('Company - Additional Info'!$E$14:$E$20,MATCH('Company - Unbundled IS'!$C100,'Company - Additional Info'!$B$14:$B$20,0)),'Company - Additional Info'!$E$146:$P$146,0))/IF(OR($C100='Company - Additional Info'!$B$15,$C100='Company - Additional Info'!$B$17,$C100='Company - Additional Info'!$B$17, 'Company - Unbundled IS'!$C100='Company - Additional Info'!$B$18), INDEX('Company - Additional Info'!$E$170:$P$170, 1, MATCH(INDEX('Company - Additional Info'!$E$14:$E$20, MATCH('Company - Unbundled IS'!$C100,'Company - Additional Info'!$B$14:$B$20, 0)), 'Company - Additional Info'!$E$146:$P$146,0)), 1),0)</f>
        <v>0</v>
      </c>
      <c r="I100" s="161">
        <f>IFERROR(INDEX('Company - Additional Info'!$D$14:$D$20,MATCH('Company - Unbundled IS'!$C100,'Company - Additional Info'!$B$14:$B$20,0))*
INDEX('Company - Additional Info'!$E$147:$P$168,MATCH('Company - Additional Info'!H$191,'Company - Additional Info'!$B$147:$B$168,0),MATCH(INDEX('Company - Additional Info'!$E$14:$E$20,MATCH('Company - Unbundled IS'!$C100,'Company - Additional Info'!$B$14:$B$20,0)),'Company - Additional Info'!$E$146:$P$146,0))/IF(OR($C100='Company - Additional Info'!$B$15,$C100='Company - Additional Info'!$B$17,$C100='Company - Additional Info'!$B$17, 'Company - Unbundled IS'!$C100='Company - Additional Info'!$B$18), INDEX('Company - Additional Info'!$E$170:$P$170, 1, MATCH(INDEX('Company - Additional Info'!$E$14:$E$20, MATCH('Company - Unbundled IS'!$C100,'Company - Additional Info'!$B$14:$B$20, 0)), 'Company - Additional Info'!$E$146:$P$146,0)), 1),0)</f>
        <v>0</v>
      </c>
      <c r="J100" s="161">
        <f>IFERROR(INDEX('Company - Additional Info'!$D$14:$D$20,MATCH('Company - Unbundled IS'!$C100,'Company - Additional Info'!$B$14:$B$20,0))*
INDEX('Company - Additional Info'!$E$147:$P$168,MATCH('Company - Additional Info'!I$191,'Company - Additional Info'!$B$147:$B$168,0),MATCH(INDEX('Company - Additional Info'!$E$14:$E$20,MATCH('Company - Unbundled IS'!$C100,'Company - Additional Info'!$B$14:$B$20,0)),'Company - Additional Info'!$E$146:$P$146,0))/IF(OR($C100='Company - Additional Info'!$B$15,$C100='Company - Additional Info'!$B$17,$C100='Company - Additional Info'!$B$17, 'Company - Unbundled IS'!$C100='Company - Additional Info'!$B$18), INDEX('Company - Additional Info'!$E$170:$P$170, 1, MATCH(INDEX('Company - Additional Info'!$E$14:$E$20, MATCH('Company - Unbundled IS'!$C100,'Company - Additional Info'!$B$14:$B$20, 0)), 'Company - Additional Info'!$E$146:$P$146,0)), 1),0)</f>
        <v>0</v>
      </c>
      <c r="K100" s="161">
        <f>IFERROR(INDEX('Company - Additional Info'!$D$14:$D$20,MATCH('Company - Unbundled IS'!$C100,'Company - Additional Info'!$B$14:$B$20,0))*
INDEX('Company - Additional Info'!$E$147:$P$168,MATCH('Company - Additional Info'!L$191,'Company - Additional Info'!$B$147:$B$168,0),MATCH(INDEX('Company - Additional Info'!$E$14:$E$20,MATCH('Company - Unbundled IS'!$C100,'Company - Additional Info'!$B$14:$B$20,0)),'Company - Additional Info'!$E$146:$P$146,0))/IF(OR($C100='Company - Additional Info'!$B$15,$C100='Company - Additional Info'!$B$17,$C100='Company - Additional Info'!$B$17, 'Company - Unbundled IS'!$C100='Company - Additional Info'!$B$18), INDEX('Company - Additional Info'!$E$170:$P$170, 1, MATCH(INDEX('Company - Additional Info'!$E$14:$E$20, MATCH('Company - Unbundled IS'!$C100,'Company - Additional Info'!$B$14:$B$20, 0)), 'Company - Additional Info'!$E$146:$P$146,0)), 1),0)</f>
        <v>0</v>
      </c>
      <c r="L100" s="161">
        <f>IFERROR(INDEX('Company - Additional Info'!$D$14:$D$20,MATCH('Company - Unbundled IS'!$C100,'Company - Additional Info'!$B$14:$B$20,0))*
INDEX('Company - Additional Info'!$E$147:$P$168,MATCH('Company - Additional Info'!M$191,'Company - Additional Info'!$B$147:$B$168,0),MATCH(INDEX('Company - Additional Info'!$E$14:$E$20,MATCH('Company - Unbundled IS'!$C100,'Company - Additional Info'!$B$14:$B$20,0)),'Company - Additional Info'!$E$146:$P$146,0))/IF(OR($C100='Company - Additional Info'!$B$15,$C100='Company - Additional Info'!$B$17,$C100='Company - Additional Info'!$B$17, 'Company - Unbundled IS'!$C100='Company - Additional Info'!$B$18), INDEX('Company - Additional Info'!$E$170:$P$170, 1, MATCH(INDEX('Company - Additional Info'!$E$14:$E$20, MATCH('Company - Unbundled IS'!$C100,'Company - Additional Info'!$B$14:$B$20, 0)), 'Company - Additional Info'!$E$146:$P$146,0)), 1),0)</f>
        <v>0</v>
      </c>
    </row>
    <row r="101" spans="2:12" x14ac:dyDescent="0.3">
      <c r="B101" s="144"/>
      <c r="C101" s="110" t="s">
        <v>224</v>
      </c>
      <c r="D101" s="114" t="s">
        <v>2</v>
      </c>
      <c r="E101" s="162">
        <f>IFERROR(INDEX('Company - Additional Info'!$D$14:$D$20,MATCH('Company - Unbundled IS'!$C101,'Company - Additional Info'!$B$14:$B$20,0))*
INDEX('Company - Additional Info'!$E$147:$P$168,MATCH('Company - Additional Info'!D$191,'Company - Additional Info'!$B$147:$B$168,0),MATCH(INDEX('Company - Additional Info'!$E$14:$E$20,MATCH('Company - Unbundled IS'!$C101,'Company - Additional Info'!$B$14:$B$20,0)),'Company - Additional Info'!$E$146:$P$146,0))/IF(OR($C101='Company - Additional Info'!$B$15,$C101='Company - Additional Info'!$B$17,$C101='Company - Additional Info'!$B$17, 'Company - Unbundled IS'!$C101='Company - Additional Info'!$B$18), INDEX('Company - Additional Info'!$E$170:$P$170, 1, MATCH(INDEX('Company - Additional Info'!$E$14:$E$20, MATCH('Company - Unbundled IS'!$C101,'Company - Additional Info'!$B$14:$B$20, 0)), 'Company - Additional Info'!$E$146:$P$146,0)), 1),0)</f>
        <v>0</v>
      </c>
      <c r="F101" s="162">
        <f>IFERROR(INDEX('Company - Additional Info'!$D$14:$D$20,MATCH('Company - Unbundled IS'!$C101,'Company - Additional Info'!$B$14:$B$20,0))*
INDEX('Company - Additional Info'!$E$147:$P$168,MATCH('Company - Additional Info'!E$191,'Company - Additional Info'!$B$147:$B$168,0),MATCH(INDEX('Company - Additional Info'!$E$14:$E$20,MATCH('Company - Unbundled IS'!$C101,'Company - Additional Info'!$B$14:$B$20,0)),'Company - Additional Info'!$E$146:$P$146,0))/IF(OR($C101='Company - Additional Info'!$B$15,$C101='Company - Additional Info'!$B$17,$C101='Company - Additional Info'!$B$17, 'Company - Unbundled IS'!$C101='Company - Additional Info'!$B$18), INDEX('Company - Additional Info'!$E$170:$P$170, 1, MATCH(INDEX('Company - Additional Info'!$E$14:$E$20, MATCH('Company - Unbundled IS'!$C101,'Company - Additional Info'!$B$14:$B$20, 0)), 'Company - Additional Info'!$E$146:$P$146,0)), 1),0)</f>
        <v>0</v>
      </c>
      <c r="G101" s="162">
        <f>IFERROR(INDEX('Company - Additional Info'!$D$14:$D$20,MATCH('Company - Unbundled IS'!$C101,'Company - Additional Info'!$B$14:$B$20,0))*
INDEX('Company - Additional Info'!$E$147:$P$168,MATCH('Company - Additional Info'!F$191,'Company - Additional Info'!$B$147:$B$168,0),MATCH(INDEX('Company - Additional Info'!$E$14:$E$20,MATCH('Company - Unbundled IS'!$C101,'Company - Additional Info'!$B$14:$B$20,0)),'Company - Additional Info'!$E$146:$P$146,0))/IF(OR($C101='Company - Additional Info'!$B$15,$C101='Company - Additional Info'!$B$17,$C101='Company - Additional Info'!$B$17, 'Company - Unbundled IS'!$C101='Company - Additional Info'!$B$18), INDEX('Company - Additional Info'!$E$170:$P$170, 1, MATCH(INDEX('Company - Additional Info'!$E$14:$E$20, MATCH('Company - Unbundled IS'!$C101,'Company - Additional Info'!$B$14:$B$20, 0)), 'Company - Additional Info'!$E$146:$P$146,0)), 1),0)</f>
        <v>0</v>
      </c>
      <c r="H101" s="162">
        <f>IFERROR(INDEX('Company - Additional Info'!$D$14:$D$20,MATCH('Company - Unbundled IS'!$C101,'Company - Additional Info'!$B$14:$B$20,0))*
INDEX('Company - Additional Info'!$E$147:$P$168,MATCH('Company - Additional Info'!G$191,'Company - Additional Info'!$B$147:$B$168,0),MATCH(INDEX('Company - Additional Info'!$E$14:$E$20,MATCH('Company - Unbundled IS'!$C101,'Company - Additional Info'!$B$14:$B$20,0)),'Company - Additional Info'!$E$146:$P$146,0))/IF(OR($C101='Company - Additional Info'!$B$15,$C101='Company - Additional Info'!$B$17,$C101='Company - Additional Info'!$B$17, 'Company - Unbundled IS'!$C101='Company - Additional Info'!$B$18), INDEX('Company - Additional Info'!$E$170:$P$170, 1, MATCH(INDEX('Company - Additional Info'!$E$14:$E$20, MATCH('Company - Unbundled IS'!$C101,'Company - Additional Info'!$B$14:$B$20, 0)), 'Company - Additional Info'!$E$146:$P$146,0)), 1),0)</f>
        <v>0</v>
      </c>
      <c r="I101" s="162">
        <f>IFERROR(INDEX('Company - Additional Info'!$D$14:$D$20,MATCH('Company - Unbundled IS'!$C101,'Company - Additional Info'!$B$14:$B$20,0))*
INDEX('Company - Additional Info'!$E$147:$P$168,MATCH('Company - Additional Info'!H$191,'Company - Additional Info'!$B$147:$B$168,0),MATCH(INDEX('Company - Additional Info'!$E$14:$E$20,MATCH('Company - Unbundled IS'!$C101,'Company - Additional Info'!$B$14:$B$20,0)),'Company - Additional Info'!$E$146:$P$146,0))/IF(OR($C101='Company - Additional Info'!$B$15,$C101='Company - Additional Info'!$B$17,$C101='Company - Additional Info'!$B$17, 'Company - Unbundled IS'!$C101='Company - Additional Info'!$B$18), INDEX('Company - Additional Info'!$E$170:$P$170, 1, MATCH(INDEX('Company - Additional Info'!$E$14:$E$20, MATCH('Company - Unbundled IS'!$C101,'Company - Additional Info'!$B$14:$B$20, 0)), 'Company - Additional Info'!$E$146:$P$146,0)), 1),0)</f>
        <v>0</v>
      </c>
      <c r="J101" s="162">
        <f>IFERROR(INDEX('Company - Additional Info'!$D$14:$D$20,MATCH('Company - Unbundled IS'!$C101,'Company - Additional Info'!$B$14:$B$20,0))*
INDEX('Company - Additional Info'!$E$147:$P$168,MATCH('Company - Additional Info'!I$191,'Company - Additional Info'!$B$147:$B$168,0),MATCH(INDEX('Company - Additional Info'!$E$14:$E$20,MATCH('Company - Unbundled IS'!$C101,'Company - Additional Info'!$B$14:$B$20,0)),'Company - Additional Info'!$E$146:$P$146,0))/IF(OR($C101='Company - Additional Info'!$B$15,$C101='Company - Additional Info'!$B$17,$C101='Company - Additional Info'!$B$17, 'Company - Unbundled IS'!$C101='Company - Additional Info'!$B$18), INDEX('Company - Additional Info'!$E$170:$P$170, 1, MATCH(INDEX('Company - Additional Info'!$E$14:$E$20, MATCH('Company - Unbundled IS'!$C101,'Company - Additional Info'!$B$14:$B$20, 0)), 'Company - Additional Info'!$E$146:$P$146,0)), 1),0)</f>
        <v>0</v>
      </c>
      <c r="K101" s="162">
        <f>IFERROR(INDEX('Company - Additional Info'!$D$14:$D$20,MATCH('Company - Unbundled IS'!$C101,'Company - Additional Info'!$B$14:$B$20,0))*
INDEX('Company - Additional Info'!$E$147:$P$168,MATCH('Company - Additional Info'!L$191,'Company - Additional Info'!$B$147:$B$168,0),MATCH(INDEX('Company - Additional Info'!$E$14:$E$20,MATCH('Company - Unbundled IS'!$C101,'Company - Additional Info'!$B$14:$B$20,0)),'Company - Additional Info'!$E$146:$P$146,0))/IF(OR($C101='Company - Additional Info'!$B$15,$C101='Company - Additional Info'!$B$17,$C101='Company - Additional Info'!$B$17, 'Company - Unbundled IS'!$C101='Company - Additional Info'!$B$18), INDEX('Company - Additional Info'!$E$170:$P$170, 1, MATCH(INDEX('Company - Additional Info'!$E$14:$E$20, MATCH('Company - Unbundled IS'!$C101,'Company - Additional Info'!$B$14:$B$20, 0)), 'Company - Additional Info'!$E$146:$P$146,0)), 1),0)</f>
        <v>0</v>
      </c>
      <c r="L101" s="162">
        <f>IFERROR(INDEX('Company - Additional Info'!$D$14:$D$20,MATCH('Company - Unbundled IS'!$C101,'Company - Additional Info'!$B$14:$B$20,0))*
INDEX('Company - Additional Info'!$E$147:$P$168,MATCH('Company - Additional Info'!M$191,'Company - Additional Info'!$B$147:$B$168,0),MATCH(INDEX('Company - Additional Info'!$E$14:$E$20,MATCH('Company - Unbundled IS'!$C101,'Company - Additional Info'!$B$14:$B$20,0)),'Company - Additional Info'!$E$146:$P$146,0))/IF(OR($C101='Company - Additional Info'!$B$15,$C101='Company - Additional Info'!$B$17,$C101='Company - Additional Info'!$B$17, 'Company - Unbundled IS'!$C101='Company - Additional Info'!$B$18), INDEX('Company - Additional Info'!$E$170:$P$170, 1, MATCH(INDEX('Company - Additional Info'!$E$14:$E$20, MATCH('Company - Unbundled IS'!$C101,'Company - Additional Info'!$B$14:$B$20, 0)), 'Company - Additional Info'!$E$146:$P$146,0)), 1),0)</f>
        <v>0</v>
      </c>
    </row>
    <row r="102" spans="2:12" x14ac:dyDescent="0.3">
      <c r="B102" s="116"/>
      <c r="C102" s="116" t="s">
        <v>239</v>
      </c>
      <c r="D102" s="117" t="s">
        <v>2</v>
      </c>
      <c r="E102" s="159">
        <f>SUM(E99:E101)</f>
        <v>-1000</v>
      </c>
      <c r="F102" s="159">
        <f t="shared" ref="F102:L102" si="6">SUM(F99:F101)</f>
        <v>-1000</v>
      </c>
      <c r="G102" s="159">
        <f t="shared" si="6"/>
        <v>-1000</v>
      </c>
      <c r="H102" s="159">
        <f t="shared" si="6"/>
        <v>-1000</v>
      </c>
      <c r="I102" s="159">
        <f t="shared" si="6"/>
        <v>-1000</v>
      </c>
      <c r="J102" s="159">
        <f t="shared" si="6"/>
        <v>-1000</v>
      </c>
      <c r="K102" s="159">
        <f t="shared" si="6"/>
        <v>-1000</v>
      </c>
      <c r="L102" s="159">
        <f t="shared" si="6"/>
        <v>-1000</v>
      </c>
    </row>
    <row r="103" spans="2:12" x14ac:dyDescent="0.3">
      <c r="B103" s="145"/>
      <c r="C103" s="145"/>
      <c r="D103" s="146"/>
    </row>
    <row r="104" spans="2:12" x14ac:dyDescent="0.3">
      <c r="B104" s="140"/>
      <c r="C104" s="140" t="s">
        <v>101</v>
      </c>
      <c r="D104" s="141"/>
      <c r="E104" s="142" t="s">
        <v>49</v>
      </c>
      <c r="F104" s="142" t="s">
        <v>50</v>
      </c>
      <c r="G104" s="142" t="s">
        <v>20</v>
      </c>
      <c r="H104" s="142" t="s">
        <v>21</v>
      </c>
      <c r="I104" s="142" t="s">
        <v>22</v>
      </c>
      <c r="J104" s="142" t="s">
        <v>23</v>
      </c>
      <c r="K104" s="142" t="s">
        <v>24</v>
      </c>
      <c r="L104" s="142" t="s">
        <v>51</v>
      </c>
    </row>
    <row r="105" spans="2:12" s="101" customFormat="1" x14ac:dyDescent="0.3">
      <c r="B105" s="102"/>
      <c r="C105" s="102" t="s">
        <v>7</v>
      </c>
      <c r="D105" s="103" t="s">
        <v>2</v>
      </c>
      <c r="E105" s="158">
        <f t="shared" ref="E105:L105" si="7">SUM(E106:E106)</f>
        <v>300</v>
      </c>
      <c r="F105" s="158">
        <f t="shared" si="7"/>
        <v>0</v>
      </c>
      <c r="G105" s="158">
        <f t="shared" si="7"/>
        <v>0</v>
      </c>
      <c r="H105" s="158">
        <f t="shared" si="7"/>
        <v>0</v>
      </c>
      <c r="I105" s="158">
        <f t="shared" si="7"/>
        <v>0</v>
      </c>
      <c r="J105" s="158">
        <f t="shared" si="7"/>
        <v>0</v>
      </c>
      <c r="K105" s="158">
        <f t="shared" si="7"/>
        <v>0</v>
      </c>
      <c r="L105" s="158">
        <f t="shared" si="7"/>
        <v>0</v>
      </c>
    </row>
    <row r="106" spans="2:12" x14ac:dyDescent="0.3">
      <c r="B106" s="110"/>
      <c r="C106" s="110" t="s">
        <v>134</v>
      </c>
      <c r="D106" s="106" t="s">
        <v>2</v>
      </c>
      <c r="E106" s="143">
        <v>300</v>
      </c>
      <c r="F106" s="143"/>
      <c r="G106" s="143"/>
      <c r="H106" s="143"/>
      <c r="I106" s="143"/>
      <c r="J106" s="143"/>
      <c r="K106" s="143"/>
      <c r="L106" s="143"/>
    </row>
    <row r="107" spans="2:12" x14ac:dyDescent="0.3">
      <c r="B107" s="128"/>
      <c r="C107" s="128"/>
      <c r="D107" s="114"/>
      <c r="E107" s="115"/>
      <c r="F107" s="111"/>
      <c r="G107" s="111"/>
      <c r="H107" s="111"/>
      <c r="I107" s="111"/>
      <c r="J107" s="111"/>
      <c r="K107" s="111"/>
      <c r="L107" s="111"/>
    </row>
    <row r="108" spans="2:12" x14ac:dyDescent="0.3">
      <c r="B108" s="116"/>
      <c r="C108" s="116" t="s">
        <v>156</v>
      </c>
      <c r="D108" s="117" t="s">
        <v>2</v>
      </c>
      <c r="E108" s="159">
        <f t="shared" ref="E108:L108" si="8">SUM(E105)</f>
        <v>300</v>
      </c>
      <c r="F108" s="159">
        <f t="shared" si="8"/>
        <v>0</v>
      </c>
      <c r="G108" s="159">
        <f t="shared" si="8"/>
        <v>0</v>
      </c>
      <c r="H108" s="159">
        <f t="shared" si="8"/>
        <v>0</v>
      </c>
      <c r="I108" s="159">
        <f t="shared" si="8"/>
        <v>0</v>
      </c>
      <c r="J108" s="159">
        <f t="shared" si="8"/>
        <v>0</v>
      </c>
      <c r="K108" s="159">
        <f t="shared" si="8"/>
        <v>0</v>
      </c>
      <c r="L108" s="159">
        <f t="shared" si="8"/>
        <v>0</v>
      </c>
    </row>
    <row r="109" spans="2:12" x14ac:dyDescent="0.3">
      <c r="B109" s="128"/>
      <c r="C109" s="128"/>
      <c r="D109" s="114"/>
      <c r="E109" s="115"/>
      <c r="F109" s="115"/>
      <c r="G109" s="115"/>
      <c r="H109" s="115"/>
      <c r="I109" s="115"/>
      <c r="J109" s="115"/>
      <c r="K109" s="115"/>
      <c r="L109" s="115"/>
    </row>
    <row r="110" spans="2:12" x14ac:dyDescent="0.3">
      <c r="B110" s="116"/>
      <c r="C110" s="116" t="s">
        <v>10</v>
      </c>
      <c r="D110" s="117" t="s">
        <v>2</v>
      </c>
      <c r="E110" s="159">
        <f t="shared" ref="E110:L110" si="9">SUM(E111:E121)</f>
        <v>-500</v>
      </c>
      <c r="F110" s="159">
        <f t="shared" si="9"/>
        <v>-500</v>
      </c>
      <c r="G110" s="159">
        <f t="shared" si="9"/>
        <v>-500</v>
      </c>
      <c r="H110" s="159">
        <f t="shared" si="9"/>
        <v>-500</v>
      </c>
      <c r="I110" s="159">
        <f t="shared" si="9"/>
        <v>-500</v>
      </c>
      <c r="J110" s="159">
        <f t="shared" si="9"/>
        <v>-500</v>
      </c>
      <c r="K110" s="159">
        <f t="shared" si="9"/>
        <v>-500</v>
      </c>
      <c r="L110" s="159">
        <f t="shared" si="9"/>
        <v>-500</v>
      </c>
    </row>
    <row r="111" spans="2:12" x14ac:dyDescent="0.3">
      <c r="B111" s="105"/>
      <c r="C111" s="110" t="s">
        <v>14</v>
      </c>
      <c r="D111" s="114" t="s">
        <v>2</v>
      </c>
      <c r="E111" s="107">
        <v>-500</v>
      </c>
      <c r="F111" s="107">
        <v>-500</v>
      </c>
      <c r="G111" s="107">
        <v>-500</v>
      </c>
      <c r="H111" s="107">
        <v>-500</v>
      </c>
      <c r="I111" s="107">
        <v>-500</v>
      </c>
      <c r="J111" s="107">
        <v>-500</v>
      </c>
      <c r="K111" s="107">
        <v>-500</v>
      </c>
      <c r="L111" s="107">
        <v>-500</v>
      </c>
    </row>
    <row r="112" spans="2:12" x14ac:dyDescent="0.3">
      <c r="B112" s="105"/>
      <c r="C112" s="105" t="s">
        <v>15</v>
      </c>
      <c r="D112" s="114" t="s">
        <v>2</v>
      </c>
      <c r="E112" s="161">
        <f>IFERROR(INDEX('Company - Additional Info'!$D$14:$D$20,MATCH('Company - Unbundled IS'!$C112,'Company - Additional Info'!$B$14:$B$20,0))*
INDEX('Company - Additional Info'!$E$147:$P$168,MATCH('Company - Additional Info'!D$192,'Company - Additional Info'!$B$147:$B$168,0),MATCH(INDEX('Company - Additional Info'!$E$14:$E$20,MATCH('Company - Unbundled IS'!$C112,'Company - Additional Info'!$B$14:$B$20,0)),'Company - Additional Info'!$E$146:$P$146,0))/IF(OR($C112='Company - Additional Info'!$B$15, $C112='Company - Additional Info'!$B$17, $C112='Company - Additional Info'!$B$17, 'Company - Unbundled IS'!$C112='Company - Additional Info'!$B$18), INDEX('Company - Additional Info'!$E$170:$P$170, 1, MATCH(INDEX('Company - Additional Info'!$E$14:$E$20, MATCH('Company - Unbundled IS'!$C112,'Company - Additional Info'!$B$14:$B$20, 0)), 'Company - Additional Info'!$E$146:$P$146,0)), 1),0)</f>
        <v>0</v>
      </c>
      <c r="F112" s="161">
        <f>IFERROR(INDEX('Company - Additional Info'!$D$14:$D$20,MATCH('Company - Unbundled IS'!$C112,'Company - Additional Info'!$B$14:$B$20,0))*
INDEX('Company - Additional Info'!$E$147:$P$168,MATCH('Company - Additional Info'!E$192,'Company - Additional Info'!$B$147:$B$168,0),MATCH(INDEX('Company - Additional Info'!$E$14:$E$20,MATCH('Company - Unbundled IS'!$C112,'Company - Additional Info'!$B$14:$B$20,0)),'Company - Additional Info'!$E$146:$P$146,0))/IF(OR($C112='Company - Additional Info'!$B$15, $C112='Company - Additional Info'!$B$17, $C112='Company - Additional Info'!$B$17, 'Company - Unbundled IS'!$C112='Company - Additional Info'!$B$18), INDEX('Company - Additional Info'!$E$170:$P$170, 1, MATCH(INDEX('Company - Additional Info'!$E$14:$E$20, MATCH('Company - Unbundled IS'!$C112,'Company - Additional Info'!$B$14:$B$20, 0)), 'Company - Additional Info'!$E$146:$P$146,0)), 1),0)</f>
        <v>0</v>
      </c>
      <c r="G112" s="161">
        <f>IFERROR(INDEX('Company - Additional Info'!$D$14:$D$20,MATCH('Company - Unbundled IS'!$C112,'Company - Additional Info'!$B$14:$B$20,0))*
INDEX('Company - Additional Info'!$E$147:$P$168,MATCH('Company - Additional Info'!F$192,'Company - Additional Info'!$B$147:$B$168,0),MATCH(INDEX('Company - Additional Info'!$E$14:$E$20,MATCH('Company - Unbundled IS'!$C112,'Company - Additional Info'!$B$14:$B$20,0)),'Company - Additional Info'!$E$146:$P$146,0))/IF(OR($C112='Company - Additional Info'!$B$15, $C112='Company - Additional Info'!$B$17, $C112='Company - Additional Info'!$B$17, 'Company - Unbundled IS'!$C112='Company - Additional Info'!$B$18), INDEX('Company - Additional Info'!$E$170:$P$170, 1, MATCH(INDEX('Company - Additional Info'!$E$14:$E$20, MATCH('Company - Unbundled IS'!$C112,'Company - Additional Info'!$B$14:$B$20, 0)), 'Company - Additional Info'!$E$146:$P$146,0)), 1),0)</f>
        <v>0</v>
      </c>
      <c r="H112" s="161">
        <f>IFERROR(INDEX('Company - Additional Info'!$D$14:$D$20,MATCH('Company - Unbundled IS'!$C112,'Company - Additional Info'!$B$14:$B$20,0))*
INDEX('Company - Additional Info'!$E$147:$P$168,MATCH('Company - Additional Info'!G$192,'Company - Additional Info'!$B$147:$B$168,0),MATCH(INDEX('Company - Additional Info'!$E$14:$E$20,MATCH('Company - Unbundled IS'!$C112,'Company - Additional Info'!$B$14:$B$20,0)),'Company - Additional Info'!$E$146:$P$146,0))/IF(OR($C112='Company - Additional Info'!$B$15, $C112='Company - Additional Info'!$B$17, $C112='Company - Additional Info'!$B$17, 'Company - Unbundled IS'!$C112='Company - Additional Info'!$B$18), INDEX('Company - Additional Info'!$E$170:$P$170, 1, MATCH(INDEX('Company - Additional Info'!$E$14:$E$20, MATCH('Company - Unbundled IS'!$C112,'Company - Additional Info'!$B$14:$B$20, 0)), 'Company - Additional Info'!$E$146:$P$146,0)), 1),0)</f>
        <v>0</v>
      </c>
      <c r="I112" s="161">
        <f>IFERROR(INDEX('Company - Additional Info'!$D$14:$D$20,MATCH('Company - Unbundled IS'!$C112,'Company - Additional Info'!$B$14:$B$20,0))*
INDEX('Company - Additional Info'!$E$147:$P$168,MATCH('Company - Additional Info'!H$192,'Company - Additional Info'!$B$147:$B$168,0),MATCH(INDEX('Company - Additional Info'!$E$14:$E$20,MATCH('Company - Unbundled IS'!$C112,'Company - Additional Info'!$B$14:$B$20,0)),'Company - Additional Info'!$E$146:$P$146,0))/IF(OR($C112='Company - Additional Info'!$B$15, $C112='Company - Additional Info'!$B$17, $C112='Company - Additional Info'!$B$17, 'Company - Unbundled IS'!$C112='Company - Additional Info'!$B$18), INDEX('Company - Additional Info'!$E$170:$P$170, 1, MATCH(INDEX('Company - Additional Info'!$E$14:$E$20, MATCH('Company - Unbundled IS'!$C112,'Company - Additional Info'!$B$14:$B$20, 0)), 'Company - Additional Info'!$E$146:$P$146,0)), 1),0)</f>
        <v>0</v>
      </c>
      <c r="J112" s="161">
        <f>IFERROR(INDEX('Company - Additional Info'!$D$14:$D$20,MATCH('Company - Unbundled IS'!$C112,'Company - Additional Info'!$B$14:$B$20,0))*
INDEX('Company - Additional Info'!$E$147:$P$168,MATCH('Company - Additional Info'!I$192,'Company - Additional Info'!$B$147:$B$168,0),MATCH(INDEX('Company - Additional Info'!$E$14:$E$20,MATCH('Company - Unbundled IS'!$C112,'Company - Additional Info'!$B$14:$B$20,0)),'Company - Additional Info'!$E$146:$P$146,0))/IF(OR($C112='Company - Additional Info'!$B$15, $C112='Company - Additional Info'!$B$17, $C112='Company - Additional Info'!$B$17, 'Company - Unbundled IS'!$C112='Company - Additional Info'!$B$18), INDEX('Company - Additional Info'!$E$170:$P$170, 1, MATCH(INDEX('Company - Additional Info'!$E$14:$E$20, MATCH('Company - Unbundled IS'!$C112,'Company - Additional Info'!$B$14:$B$20, 0)), 'Company - Additional Info'!$E$146:$P$146,0)), 1),0)</f>
        <v>0</v>
      </c>
      <c r="K112" s="161">
        <f>IFERROR(INDEX('Company - Additional Info'!$D$14:$D$20,MATCH('Company - Unbundled IS'!$C112,'Company - Additional Info'!$B$14:$B$20,0))*
INDEX('Company - Additional Info'!$E$147:$P$168,MATCH('Company - Additional Info'!L$192,'Company - Additional Info'!$B$147:$B$168,0),MATCH(INDEX('Company - Additional Info'!$E$14:$E$20,MATCH('Company - Unbundled IS'!$C112,'Company - Additional Info'!$B$14:$B$20,0)),'Company - Additional Info'!$E$146:$P$146,0))/IF(OR($C112='Company - Additional Info'!$B$15, $C112='Company - Additional Info'!$B$17, $C112='Company - Additional Info'!$B$17, 'Company - Unbundled IS'!$C112='Company - Additional Info'!$B$18), INDEX('Company - Additional Info'!$E$170:$P$170, 1, MATCH(INDEX('Company - Additional Info'!$E$14:$E$20, MATCH('Company - Unbundled IS'!$C112,'Company - Additional Info'!$B$14:$B$20, 0)), 'Company - Additional Info'!$E$146:$P$146,0)), 1),0)</f>
        <v>0</v>
      </c>
      <c r="L112" s="161">
        <f>IFERROR(INDEX('Company - Additional Info'!$D$14:$D$20,MATCH('Company - Unbundled IS'!$C112,'Company - Additional Info'!$B$14:$B$20,0))*
INDEX('Company - Additional Info'!$E$147:$P$168,MATCH('Company - Additional Info'!M$192,'Company - Additional Info'!$B$147:$B$168,0),MATCH(INDEX('Company - Additional Info'!$E$14:$E$20,MATCH('Company - Unbundled IS'!$C112,'Company - Additional Info'!$B$14:$B$20,0)),'Company - Additional Info'!$E$146:$P$146,0))/IF(OR($C112='Company - Additional Info'!$B$15, $C112='Company - Additional Info'!$B$17, $C112='Company - Additional Info'!$B$17, 'Company - Unbundled IS'!$C112='Company - Additional Info'!$B$18), INDEX('Company - Additional Info'!$E$170:$P$170, 1, MATCH(INDEX('Company - Additional Info'!$E$14:$E$20, MATCH('Company - Unbundled IS'!$C112,'Company - Additional Info'!$B$14:$B$20, 0)), 'Company - Additional Info'!$E$146:$P$146,0)), 1),0)</f>
        <v>0</v>
      </c>
    </row>
    <row r="113" spans="2:13" x14ac:dyDescent="0.3">
      <c r="B113" s="105"/>
      <c r="C113" s="105" t="s">
        <v>47</v>
      </c>
      <c r="D113" s="114" t="s">
        <v>2</v>
      </c>
      <c r="E113" s="161">
        <f>IFERROR(INDEX('Company - Additional Info'!$D$14:$D$20,MATCH('Company - Unbundled IS'!$C113,'Company - Additional Info'!$B$14:$B$20,0))*
INDEX('Company - Additional Info'!$E$147:$P$168,MATCH('Company - Additional Info'!D$192,'Company - Additional Info'!$B$147:$B$168,0),MATCH(INDEX('Company - Additional Info'!$E$14:$E$20,MATCH('Company - Unbundled IS'!$C113,'Company - Additional Info'!$B$14:$B$20,0)),'Company - Additional Info'!$E$146:$P$146,0))/IF(OR($C113='Company - Additional Info'!$B$15, $C113='Company - Additional Info'!$B$17, $C113='Company - Additional Info'!$B$17, 'Company - Unbundled IS'!$C113='Company - Additional Info'!$B$18), INDEX('Company - Additional Info'!$E$170:$P$170, 1, MATCH(INDEX('Company - Additional Info'!$E$14:$E$20, MATCH('Company - Unbundled IS'!$C113,'Company - Additional Info'!$B$14:$B$20, 0)), 'Company - Additional Info'!$E$146:$P$146,0)), 1),0)</f>
        <v>0</v>
      </c>
      <c r="F113" s="161">
        <f>IFERROR(INDEX('Company - Additional Info'!$D$14:$D$20,MATCH('Company - Unbundled IS'!$C113,'Company - Additional Info'!$B$14:$B$20,0))*
INDEX('Company - Additional Info'!$E$147:$P$168,MATCH('Company - Additional Info'!E$192,'Company - Additional Info'!$B$147:$B$168,0),MATCH(INDEX('Company - Additional Info'!$E$14:$E$20,MATCH('Company - Unbundled IS'!$C113,'Company - Additional Info'!$B$14:$B$20,0)),'Company - Additional Info'!$E$146:$P$146,0))/IF(OR($C113='Company - Additional Info'!$B$15, $C113='Company - Additional Info'!$B$17, $C113='Company - Additional Info'!$B$17, 'Company - Unbundled IS'!$C113='Company - Additional Info'!$B$18), INDEX('Company - Additional Info'!$E$170:$P$170, 1, MATCH(INDEX('Company - Additional Info'!$E$14:$E$20, MATCH('Company - Unbundled IS'!$C113,'Company - Additional Info'!$B$14:$B$20, 0)), 'Company - Additional Info'!$E$146:$P$146,0)), 1),0)</f>
        <v>0</v>
      </c>
      <c r="G113" s="161">
        <f>IFERROR(INDEX('Company - Additional Info'!$D$14:$D$20,MATCH('Company - Unbundled IS'!$C113,'Company - Additional Info'!$B$14:$B$20,0))*
INDEX('Company - Additional Info'!$E$147:$P$168,MATCH('Company - Additional Info'!F$192,'Company - Additional Info'!$B$147:$B$168,0),MATCH(INDEX('Company - Additional Info'!$E$14:$E$20,MATCH('Company - Unbundled IS'!$C113,'Company - Additional Info'!$B$14:$B$20,0)),'Company - Additional Info'!$E$146:$P$146,0))/IF(OR($C113='Company - Additional Info'!$B$15, $C113='Company - Additional Info'!$B$17, $C113='Company - Additional Info'!$B$17, 'Company - Unbundled IS'!$C113='Company - Additional Info'!$B$18), INDEX('Company - Additional Info'!$E$170:$P$170, 1, MATCH(INDEX('Company - Additional Info'!$E$14:$E$20, MATCH('Company - Unbundled IS'!$C113,'Company - Additional Info'!$B$14:$B$20, 0)), 'Company - Additional Info'!$E$146:$P$146,0)), 1),0)</f>
        <v>0</v>
      </c>
      <c r="H113" s="161">
        <f>IFERROR(INDEX('Company - Additional Info'!$D$14:$D$20,MATCH('Company - Unbundled IS'!$C113,'Company - Additional Info'!$B$14:$B$20,0))*
INDEX('Company - Additional Info'!$E$147:$P$168,MATCH('Company - Additional Info'!G$192,'Company - Additional Info'!$B$147:$B$168,0),MATCH(INDEX('Company - Additional Info'!$E$14:$E$20,MATCH('Company - Unbundled IS'!$C113,'Company - Additional Info'!$B$14:$B$20,0)),'Company - Additional Info'!$E$146:$P$146,0))/IF(OR($C113='Company - Additional Info'!$B$15, $C113='Company - Additional Info'!$B$17, $C113='Company - Additional Info'!$B$17, 'Company - Unbundled IS'!$C113='Company - Additional Info'!$B$18), INDEX('Company - Additional Info'!$E$170:$P$170, 1, MATCH(INDEX('Company - Additional Info'!$E$14:$E$20, MATCH('Company - Unbundled IS'!$C113,'Company - Additional Info'!$B$14:$B$20, 0)), 'Company - Additional Info'!$E$146:$P$146,0)), 1),0)</f>
        <v>0</v>
      </c>
      <c r="I113" s="161">
        <f>IFERROR(INDEX('Company - Additional Info'!$D$14:$D$20,MATCH('Company - Unbundled IS'!$C113,'Company - Additional Info'!$B$14:$B$20,0))*
INDEX('Company - Additional Info'!$E$147:$P$168,MATCH('Company - Additional Info'!H$192,'Company - Additional Info'!$B$147:$B$168,0),MATCH(INDEX('Company - Additional Info'!$E$14:$E$20,MATCH('Company - Unbundled IS'!$C113,'Company - Additional Info'!$B$14:$B$20,0)),'Company - Additional Info'!$E$146:$P$146,0))/IF(OR($C113='Company - Additional Info'!$B$15, $C113='Company - Additional Info'!$B$17, $C113='Company - Additional Info'!$B$17, 'Company - Unbundled IS'!$C113='Company - Additional Info'!$B$18), INDEX('Company - Additional Info'!$E$170:$P$170, 1, MATCH(INDEX('Company - Additional Info'!$E$14:$E$20, MATCH('Company - Unbundled IS'!$C113,'Company - Additional Info'!$B$14:$B$20, 0)), 'Company - Additional Info'!$E$146:$P$146,0)), 1),0)</f>
        <v>0</v>
      </c>
      <c r="J113" s="161">
        <f>IFERROR(INDEX('Company - Additional Info'!$D$14:$D$20,MATCH('Company - Unbundled IS'!$C113,'Company - Additional Info'!$B$14:$B$20,0))*
INDEX('Company - Additional Info'!$E$147:$P$168,MATCH('Company - Additional Info'!I$192,'Company - Additional Info'!$B$147:$B$168,0),MATCH(INDEX('Company - Additional Info'!$E$14:$E$20,MATCH('Company - Unbundled IS'!$C113,'Company - Additional Info'!$B$14:$B$20,0)),'Company - Additional Info'!$E$146:$P$146,0))/IF(OR($C113='Company - Additional Info'!$B$15, $C113='Company - Additional Info'!$B$17, $C113='Company - Additional Info'!$B$17, 'Company - Unbundled IS'!$C113='Company - Additional Info'!$B$18), INDEX('Company - Additional Info'!$E$170:$P$170, 1, MATCH(INDEX('Company - Additional Info'!$E$14:$E$20, MATCH('Company - Unbundled IS'!$C113,'Company - Additional Info'!$B$14:$B$20, 0)), 'Company - Additional Info'!$E$146:$P$146,0)), 1),0)</f>
        <v>0</v>
      </c>
      <c r="K113" s="161">
        <f>IFERROR(INDEX('Company - Additional Info'!$D$14:$D$20,MATCH('Company - Unbundled IS'!$C113,'Company - Additional Info'!$B$14:$B$20,0))*
INDEX('Company - Additional Info'!$E$147:$P$168,MATCH('Company - Additional Info'!L$192,'Company - Additional Info'!$B$147:$B$168,0),MATCH(INDEX('Company - Additional Info'!$E$14:$E$20,MATCH('Company - Unbundled IS'!$C113,'Company - Additional Info'!$B$14:$B$20,0)),'Company - Additional Info'!$E$146:$P$146,0))/IF(OR($C113='Company - Additional Info'!$B$15, $C113='Company - Additional Info'!$B$17, $C113='Company - Additional Info'!$B$17, 'Company - Unbundled IS'!$C113='Company - Additional Info'!$B$18), INDEX('Company - Additional Info'!$E$170:$P$170, 1, MATCH(INDEX('Company - Additional Info'!$E$14:$E$20, MATCH('Company - Unbundled IS'!$C113,'Company - Additional Info'!$B$14:$B$20, 0)), 'Company - Additional Info'!$E$146:$P$146,0)), 1),0)</f>
        <v>0</v>
      </c>
      <c r="L113" s="161">
        <f>IFERROR(INDEX('Company - Additional Info'!$D$14:$D$20,MATCH('Company - Unbundled IS'!$C113,'Company - Additional Info'!$B$14:$B$20,0))*
INDEX('Company - Additional Info'!$E$147:$P$168,MATCH('Company - Additional Info'!M$192,'Company - Additional Info'!$B$147:$B$168,0),MATCH(INDEX('Company - Additional Info'!$E$14:$E$20,MATCH('Company - Unbundled IS'!$C113,'Company - Additional Info'!$B$14:$B$20,0)),'Company - Additional Info'!$E$146:$P$146,0))/IF(OR($C113='Company - Additional Info'!$B$15, $C113='Company - Additional Info'!$B$17, $C113='Company - Additional Info'!$B$17, 'Company - Unbundled IS'!$C113='Company - Additional Info'!$B$18), INDEX('Company - Additional Info'!$E$170:$P$170, 1, MATCH(INDEX('Company - Additional Info'!$E$14:$E$20, MATCH('Company - Unbundled IS'!$C113,'Company - Additional Info'!$B$14:$B$20, 0)), 'Company - Additional Info'!$E$146:$P$146,0)), 1),0)</f>
        <v>0</v>
      </c>
    </row>
    <row r="114" spans="2:13" x14ac:dyDescent="0.3">
      <c r="B114" s="105"/>
      <c r="C114" s="105" t="s">
        <v>240</v>
      </c>
      <c r="D114" s="114" t="s">
        <v>2</v>
      </c>
      <c r="E114" s="107"/>
      <c r="F114" s="107"/>
      <c r="G114" s="107"/>
      <c r="H114" s="107"/>
      <c r="I114" s="107"/>
      <c r="J114" s="107"/>
      <c r="K114" s="107"/>
      <c r="L114" s="107"/>
    </row>
    <row r="115" spans="2:13" x14ac:dyDescent="0.3">
      <c r="B115" s="105"/>
      <c r="C115" s="105" t="s">
        <v>241</v>
      </c>
      <c r="D115" s="114" t="s">
        <v>2</v>
      </c>
      <c r="E115" s="107"/>
      <c r="F115" s="107"/>
      <c r="G115" s="107"/>
      <c r="H115" s="107"/>
      <c r="I115" s="107"/>
      <c r="J115" s="107"/>
      <c r="K115" s="107"/>
      <c r="L115" s="107"/>
    </row>
    <row r="116" spans="2:13" x14ac:dyDescent="0.3">
      <c r="B116" s="105"/>
      <c r="C116" s="105" t="s">
        <v>242</v>
      </c>
      <c r="D116" s="114" t="s">
        <v>2</v>
      </c>
      <c r="E116" s="107"/>
      <c r="F116" s="107"/>
      <c r="G116" s="107"/>
      <c r="H116" s="107"/>
      <c r="I116" s="107"/>
      <c r="J116" s="107"/>
      <c r="K116" s="107"/>
      <c r="L116" s="107"/>
    </row>
    <row r="117" spans="2:13" x14ac:dyDescent="0.3">
      <c r="B117" s="110"/>
      <c r="C117" s="110" t="s">
        <v>17</v>
      </c>
      <c r="D117" s="114" t="s">
        <v>2</v>
      </c>
      <c r="E117" s="107"/>
      <c r="F117" s="107"/>
      <c r="G117" s="107"/>
      <c r="H117" s="107"/>
      <c r="I117" s="107"/>
      <c r="J117" s="107"/>
      <c r="K117" s="107"/>
      <c r="L117" s="107"/>
    </row>
    <row r="118" spans="2:13" x14ac:dyDescent="0.3">
      <c r="B118" s="110"/>
      <c r="C118" s="110" t="s">
        <v>18</v>
      </c>
      <c r="D118" s="114" t="s">
        <v>2</v>
      </c>
      <c r="E118" s="107"/>
      <c r="F118" s="107"/>
      <c r="G118" s="107"/>
      <c r="H118" s="107"/>
      <c r="I118" s="107"/>
      <c r="J118" s="107"/>
      <c r="K118" s="107"/>
      <c r="L118" s="107"/>
    </row>
    <row r="119" spans="2:13" x14ac:dyDescent="0.3">
      <c r="B119" s="105"/>
      <c r="C119" s="105" t="s">
        <v>201</v>
      </c>
      <c r="D119" s="114" t="s">
        <v>2</v>
      </c>
      <c r="E119" s="107"/>
      <c r="F119" s="107"/>
      <c r="G119" s="107"/>
      <c r="H119" s="107"/>
      <c r="I119" s="107"/>
      <c r="J119" s="107"/>
      <c r="K119" s="107"/>
      <c r="L119" s="107"/>
    </row>
    <row r="120" spans="2:13" x14ac:dyDescent="0.3">
      <c r="B120" s="105"/>
      <c r="C120" s="105" t="s">
        <v>211</v>
      </c>
      <c r="D120" s="114" t="s">
        <v>2</v>
      </c>
      <c r="E120" s="107"/>
      <c r="F120" s="107"/>
      <c r="G120" s="107"/>
      <c r="H120" s="107"/>
      <c r="I120" s="107"/>
      <c r="J120" s="107"/>
      <c r="K120" s="107"/>
      <c r="L120" s="107"/>
    </row>
    <row r="121" spans="2:13" x14ac:dyDescent="0.3">
      <c r="B121" s="110"/>
      <c r="C121" s="110" t="s">
        <v>19</v>
      </c>
      <c r="D121" s="114" t="s">
        <v>2</v>
      </c>
      <c r="E121" s="107"/>
      <c r="F121" s="107"/>
      <c r="G121" s="107"/>
      <c r="H121" s="107"/>
      <c r="I121" s="107"/>
      <c r="J121" s="107"/>
      <c r="K121" s="107"/>
      <c r="L121" s="107"/>
    </row>
    <row r="122" spans="2:13" x14ac:dyDescent="0.3">
      <c r="B122" s="116"/>
      <c r="C122" s="116" t="s">
        <v>238</v>
      </c>
      <c r="D122" s="117" t="s">
        <v>2</v>
      </c>
      <c r="E122" s="159">
        <f t="shared" ref="E122:L122" si="10">SUM(E105,E110)</f>
        <v>-200</v>
      </c>
      <c r="F122" s="159">
        <f t="shared" si="10"/>
        <v>-500</v>
      </c>
      <c r="G122" s="159">
        <f t="shared" si="10"/>
        <v>-500</v>
      </c>
      <c r="H122" s="159">
        <f t="shared" si="10"/>
        <v>-500</v>
      </c>
      <c r="I122" s="159">
        <f t="shared" si="10"/>
        <v>-500</v>
      </c>
      <c r="J122" s="159">
        <f t="shared" si="10"/>
        <v>-500</v>
      </c>
      <c r="K122" s="159">
        <f t="shared" si="10"/>
        <v>-500</v>
      </c>
      <c r="L122" s="159">
        <f t="shared" si="10"/>
        <v>-500</v>
      </c>
    </row>
    <row r="123" spans="2:13" s="101" customFormat="1" x14ac:dyDescent="0.3">
      <c r="B123" s="243"/>
      <c r="C123" s="105" t="s">
        <v>303</v>
      </c>
      <c r="D123" s="114" t="s">
        <v>2</v>
      </c>
      <c r="E123" s="107"/>
      <c r="F123" s="107"/>
      <c r="G123" s="107"/>
      <c r="H123" s="107"/>
      <c r="I123" s="107"/>
      <c r="J123" s="107"/>
      <c r="K123" s="107"/>
      <c r="L123" s="107"/>
    </row>
    <row r="124" spans="2:13" x14ac:dyDescent="0.3">
      <c r="B124" s="105"/>
      <c r="C124" s="105" t="s">
        <v>237</v>
      </c>
      <c r="D124" s="114" t="s">
        <v>2</v>
      </c>
      <c r="E124" s="161">
        <f>'Company - Unbundled FA'!I206</f>
        <v>0</v>
      </c>
      <c r="F124" s="161">
        <f>'Company - Unbundled FA'!J206</f>
        <v>0</v>
      </c>
      <c r="G124" s="161">
        <f>'Company - Unbundled FA'!K206</f>
        <v>0</v>
      </c>
      <c r="H124" s="161">
        <f>'Company - Unbundled FA'!L206</f>
        <v>0</v>
      </c>
      <c r="I124" s="161">
        <f>'Company - Unbundled FA'!M206</f>
        <v>0</v>
      </c>
      <c r="J124" s="161">
        <f>'Company - Unbundled FA'!N206</f>
        <v>0</v>
      </c>
      <c r="K124" s="161">
        <f>'Company - Unbundled FA'!O206</f>
        <v>0</v>
      </c>
      <c r="L124" s="161">
        <f>'Company - Unbundled FA'!P206</f>
        <v>0</v>
      </c>
    </row>
    <row r="125" spans="2:13" x14ac:dyDescent="0.3">
      <c r="B125" s="105"/>
      <c r="C125" s="105" t="s">
        <v>236</v>
      </c>
      <c r="D125" s="114" t="s">
        <v>2</v>
      </c>
      <c r="E125" s="161">
        <f>IFERROR(SUM('Company - Unbundled FA'!$G$25:$H$25)*'Company - Additional Info'!$F$159,0)</f>
        <v>0</v>
      </c>
      <c r="F125" s="161">
        <f>IFERROR(SUM('Company - Unbundled FA'!$G$25:$H$25)*'Company - Additional Info'!$F$160,0)</f>
        <v>0</v>
      </c>
      <c r="G125" s="161">
        <f>IFERROR(SUM('Company - Unbundled FA'!$G$25:$H$25)*'Company - Additional Info'!$F$161,0)</f>
        <v>0</v>
      </c>
      <c r="H125" s="161">
        <f>IFERROR(SUM('Company - Unbundled FA'!$G$25:$H$25)*'Company - Additional Info'!$F$162,0)</f>
        <v>0</v>
      </c>
      <c r="I125" s="161">
        <f>IFERROR(SUM('Company - Unbundled FA'!$G$25:$H$25)*'Company - Additional Info'!$F$163,0)</f>
        <v>0</v>
      </c>
      <c r="J125" s="161">
        <f>IFERROR(SUM('Company - Unbundled FA'!$G$25:$H$25)*'Company - Additional Info'!$F$164,0)</f>
        <v>0</v>
      </c>
      <c r="K125" s="161">
        <f>IFERROR(SUM('Company - Unbundled FA'!$G$25:$H$25)*'Company - Additional Info'!$F$165,0)</f>
        <v>0</v>
      </c>
      <c r="L125" s="161">
        <f>IFERROR(SUM('Company - Unbundled FA'!$G$25:$H$25)*'Company - Additional Info'!$F$166,0)</f>
        <v>0</v>
      </c>
      <c r="M125" s="134"/>
    </row>
    <row r="126" spans="2:13" s="101" customFormat="1" x14ac:dyDescent="0.3">
      <c r="B126" s="105"/>
      <c r="C126" s="105" t="s">
        <v>13</v>
      </c>
      <c r="D126" s="114" t="s">
        <v>2</v>
      </c>
      <c r="E126" s="161">
        <f>IFERROR(SUM('Company - Unbundled FA'!$E$25:$F$25)*'Company - Additional Info'!$F$159,0)</f>
        <v>0</v>
      </c>
      <c r="F126" s="161">
        <f>IFERROR(SUM('Company - Unbundled FA'!$E$25:$F$25)*'Company - Additional Info'!$F$160,0)</f>
        <v>0</v>
      </c>
      <c r="G126" s="161">
        <f>IFERROR(SUM('Company - Unbundled FA'!$E$25:$F$25)*'Company - Additional Info'!$F$161,0)</f>
        <v>0</v>
      </c>
      <c r="H126" s="161">
        <f>IFERROR(SUM('Company - Unbundled FA'!$E$25:$F$25)*'Company - Additional Info'!$F$162,0)</f>
        <v>0</v>
      </c>
      <c r="I126" s="161">
        <f>IFERROR(SUM('Company - Unbundled FA'!$E$25:$F$25)*'Company - Additional Info'!$F$163,0)</f>
        <v>0</v>
      </c>
      <c r="J126" s="161">
        <f>IFERROR(SUM('Company - Unbundled FA'!$E$25:$F$25)*'Company - Additional Info'!$F$164,0)</f>
        <v>0</v>
      </c>
      <c r="K126" s="161">
        <f>IFERROR(SUM('Company - Unbundled FA'!$E$25:$F$25)*'Company - Additional Info'!$F$165,0)</f>
        <v>0</v>
      </c>
      <c r="L126" s="161">
        <f>IFERROR(SUM('Company - Unbundled FA'!$E$25:$F$25)*'Company - Additional Info'!$F$166,0)</f>
        <v>0</v>
      </c>
    </row>
    <row r="127" spans="2:13" x14ac:dyDescent="0.3">
      <c r="B127" s="116"/>
      <c r="C127" s="116" t="s">
        <v>223</v>
      </c>
      <c r="D127" s="117" t="s">
        <v>2</v>
      </c>
      <c r="E127" s="159">
        <f>SUM(E122:E126)</f>
        <v>-200</v>
      </c>
      <c r="F127" s="159">
        <f t="shared" ref="F127:L127" si="11">SUM(F122:F126)</f>
        <v>-500</v>
      </c>
      <c r="G127" s="159">
        <f t="shared" si="11"/>
        <v>-500</v>
      </c>
      <c r="H127" s="159">
        <f t="shared" si="11"/>
        <v>-500</v>
      </c>
      <c r="I127" s="159">
        <f t="shared" si="11"/>
        <v>-500</v>
      </c>
      <c r="J127" s="159">
        <f t="shared" si="11"/>
        <v>-500</v>
      </c>
      <c r="K127" s="159">
        <f t="shared" si="11"/>
        <v>-500</v>
      </c>
      <c r="L127" s="159">
        <f t="shared" si="11"/>
        <v>-500</v>
      </c>
    </row>
    <row r="128" spans="2:13" x14ac:dyDescent="0.3">
      <c r="B128" s="105"/>
      <c r="C128" s="105" t="s">
        <v>194</v>
      </c>
      <c r="D128" s="114" t="s">
        <v>2</v>
      </c>
      <c r="E128" s="161">
        <f>IFERROR(INDEX('Company - Additional Info'!$D$14:$D$20,MATCH('Company - Unbundled IS'!$C128,'Company - Additional Info'!$B$14:$B$20,0))*
INDEX('Company - Additional Info'!$E$147:$P$168,MATCH('Company - Additional Info'!D$192,'Company - Additional Info'!$B$147:$B$168,0),MATCH(INDEX('Company - Additional Info'!$E$14:$E$20,MATCH('Company - Unbundled IS'!$C128,'Company - Additional Info'!$B$14:$B$20,0)),'Company - Additional Info'!$E$146:$P$146,0))/IF(OR($C128='Company - Additional Info'!$B$15, $C128='Company - Additional Info'!$B$17, $C128='Company - Additional Info'!$B$17, 'Company - Unbundled IS'!$C128='Company - Additional Info'!$B$18), INDEX('Company - Additional Info'!$E$170:$P$170, 1, MATCH(INDEX('Company - Additional Info'!$E$14:$E$20, MATCH('Company - Unbundled IS'!$C128,'Company - Additional Info'!$B$14:$B$20, 0)), 'Company - Additional Info'!$E$146:$P$146,0)), 1),0)</f>
        <v>0</v>
      </c>
      <c r="F128" s="161">
        <f>IFERROR(INDEX('Company - Additional Info'!$D$14:$D$20,MATCH('Company - Unbundled IS'!$C128,'Company - Additional Info'!$B$14:$B$20,0))*
INDEX('Company - Additional Info'!$E$147:$P$168,MATCH('Company - Additional Info'!E$192,'Company - Additional Info'!$B$147:$B$168,0),MATCH(INDEX('Company - Additional Info'!$E$14:$E$20,MATCH('Company - Unbundled IS'!$C128,'Company - Additional Info'!$B$14:$B$20,0)),'Company - Additional Info'!$E$146:$P$146,0))/IF(OR($C128='Company - Additional Info'!$B$15, $C128='Company - Additional Info'!$B$17, $C128='Company - Additional Info'!$B$17, 'Company - Unbundled IS'!$C128='Company - Additional Info'!$B$18), INDEX('Company - Additional Info'!$E$170:$P$170, 1, MATCH(INDEX('Company - Additional Info'!$E$14:$E$20, MATCH('Company - Unbundled IS'!$C128,'Company - Additional Info'!$B$14:$B$20, 0)), 'Company - Additional Info'!$E$146:$P$146,0)), 1),0)</f>
        <v>0</v>
      </c>
      <c r="G128" s="161">
        <f>IFERROR(INDEX('Company - Additional Info'!$D$14:$D$20,MATCH('Company - Unbundled IS'!$C128,'Company - Additional Info'!$B$14:$B$20,0))*
INDEX('Company - Additional Info'!$E$147:$P$168,MATCH('Company - Additional Info'!F$192,'Company - Additional Info'!$B$147:$B$168,0),MATCH(INDEX('Company - Additional Info'!$E$14:$E$20,MATCH('Company - Unbundled IS'!$C128,'Company - Additional Info'!$B$14:$B$20,0)),'Company - Additional Info'!$E$146:$P$146,0))/IF(OR($C128='Company - Additional Info'!$B$15, $C128='Company - Additional Info'!$B$17, $C128='Company - Additional Info'!$B$17, 'Company - Unbundled IS'!$C128='Company - Additional Info'!$B$18), INDEX('Company - Additional Info'!$E$170:$P$170, 1, MATCH(INDEX('Company - Additional Info'!$E$14:$E$20, MATCH('Company - Unbundled IS'!$C128,'Company - Additional Info'!$B$14:$B$20, 0)), 'Company - Additional Info'!$E$146:$P$146,0)), 1),0)</f>
        <v>0</v>
      </c>
      <c r="H128" s="161">
        <f>IFERROR(INDEX('Company - Additional Info'!$D$14:$D$20,MATCH('Company - Unbundled IS'!$C128,'Company - Additional Info'!$B$14:$B$20,0))*
INDEX('Company - Additional Info'!$E$147:$P$168,MATCH('Company - Additional Info'!G$192,'Company - Additional Info'!$B$147:$B$168,0),MATCH(INDEX('Company - Additional Info'!$E$14:$E$20,MATCH('Company - Unbundled IS'!$C128,'Company - Additional Info'!$B$14:$B$20,0)),'Company - Additional Info'!$E$146:$P$146,0))/IF(OR($C128='Company - Additional Info'!$B$15, $C128='Company - Additional Info'!$B$17, $C128='Company - Additional Info'!$B$17, 'Company - Unbundled IS'!$C128='Company - Additional Info'!$B$18), INDEX('Company - Additional Info'!$E$170:$P$170, 1, MATCH(INDEX('Company - Additional Info'!$E$14:$E$20, MATCH('Company - Unbundled IS'!$C128,'Company - Additional Info'!$B$14:$B$20, 0)), 'Company - Additional Info'!$E$146:$P$146,0)), 1),0)</f>
        <v>0</v>
      </c>
      <c r="I128" s="161">
        <f>IFERROR(INDEX('Company - Additional Info'!$D$14:$D$20,MATCH('Company - Unbundled IS'!$C128,'Company - Additional Info'!$B$14:$B$20,0))*
INDEX('Company - Additional Info'!$E$147:$P$168,MATCH('Company - Additional Info'!H$192,'Company - Additional Info'!$B$147:$B$168,0),MATCH(INDEX('Company - Additional Info'!$E$14:$E$20,MATCH('Company - Unbundled IS'!$C128,'Company - Additional Info'!$B$14:$B$20,0)),'Company - Additional Info'!$E$146:$P$146,0))/IF(OR($C128='Company - Additional Info'!$B$15, $C128='Company - Additional Info'!$B$17, $C128='Company - Additional Info'!$B$17, 'Company - Unbundled IS'!$C128='Company - Additional Info'!$B$18), INDEX('Company - Additional Info'!$E$170:$P$170, 1, MATCH(INDEX('Company - Additional Info'!$E$14:$E$20, MATCH('Company - Unbundled IS'!$C128,'Company - Additional Info'!$B$14:$B$20, 0)), 'Company - Additional Info'!$E$146:$P$146,0)), 1),0)</f>
        <v>0</v>
      </c>
      <c r="J128" s="161">
        <f>IFERROR(INDEX('Company - Additional Info'!$D$14:$D$20,MATCH('Company - Unbundled IS'!$C128,'Company - Additional Info'!$B$14:$B$20,0))*
INDEX('Company - Additional Info'!$E$147:$P$168,MATCH('Company - Additional Info'!I$192,'Company - Additional Info'!$B$147:$B$168,0),MATCH(INDEX('Company - Additional Info'!$E$14:$E$20,MATCH('Company - Unbundled IS'!$C128,'Company - Additional Info'!$B$14:$B$20,0)),'Company - Additional Info'!$E$146:$P$146,0))/IF(OR($C128='Company - Additional Info'!$B$15, $C128='Company - Additional Info'!$B$17, $C128='Company - Additional Info'!$B$17, 'Company - Unbundled IS'!$C128='Company - Additional Info'!$B$18), INDEX('Company - Additional Info'!$E$170:$P$170, 1, MATCH(INDEX('Company - Additional Info'!$E$14:$E$20, MATCH('Company - Unbundled IS'!$C128,'Company - Additional Info'!$B$14:$B$20, 0)), 'Company - Additional Info'!$E$146:$P$146,0)), 1),0)</f>
        <v>0</v>
      </c>
      <c r="K128" s="161">
        <f>IFERROR(INDEX('Company - Additional Info'!$D$14:$D$20,MATCH('Company - Unbundled IS'!$C128,'Company - Additional Info'!$B$14:$B$20,0))*
INDEX('Company - Additional Info'!$E$147:$P$168,MATCH('Company - Additional Info'!L$192,'Company - Additional Info'!$B$147:$B$168,0),MATCH(INDEX('Company - Additional Info'!$E$14:$E$20,MATCH('Company - Unbundled IS'!$C128,'Company - Additional Info'!$B$14:$B$20,0)),'Company - Additional Info'!$E$146:$P$146,0))/IF(OR($C128='Company - Additional Info'!$B$15, $C128='Company - Additional Info'!$B$17, $C128='Company - Additional Info'!$B$17, 'Company - Unbundled IS'!$C128='Company - Additional Info'!$B$18), INDEX('Company - Additional Info'!$E$170:$P$170, 1, MATCH(INDEX('Company - Additional Info'!$E$14:$E$20, MATCH('Company - Unbundled IS'!$C128,'Company - Additional Info'!$B$14:$B$20, 0)), 'Company - Additional Info'!$E$146:$P$146,0)), 1),0)</f>
        <v>0</v>
      </c>
      <c r="L128" s="161">
        <f>IFERROR(INDEX('Company - Additional Info'!$D$14:$D$20,MATCH('Company - Unbundled IS'!$C128,'Company - Additional Info'!$B$14:$B$20,0))*
INDEX('Company - Additional Info'!$E$147:$P$168,MATCH('Company - Additional Info'!M$192,'Company - Additional Info'!$B$147:$B$168,0),MATCH(INDEX('Company - Additional Info'!$E$14:$E$20,MATCH('Company - Unbundled IS'!$C128,'Company - Additional Info'!$B$14:$B$20,0)),'Company - Additional Info'!$E$146:$P$146,0))/IF(OR($C128='Company - Additional Info'!$B$15, $C128='Company - Additional Info'!$B$17, $C128='Company - Additional Info'!$B$17, 'Company - Unbundled IS'!$C128='Company - Additional Info'!$B$18), INDEX('Company - Additional Info'!$E$170:$P$170, 1, MATCH(INDEX('Company - Additional Info'!$E$14:$E$20, MATCH('Company - Unbundled IS'!$C128,'Company - Additional Info'!$B$14:$B$20, 0)), 'Company - Additional Info'!$E$146:$P$146,0)), 1),0)</f>
        <v>0</v>
      </c>
    </row>
    <row r="129" spans="2:12" x14ac:dyDescent="0.3">
      <c r="B129" s="148"/>
      <c r="C129" s="110" t="s">
        <v>224</v>
      </c>
      <c r="D129" s="114" t="s">
        <v>2</v>
      </c>
      <c r="E129" s="162">
        <f>IFERROR(INDEX('Company - Additional Info'!$D$14:$D$20,MATCH('Company - Unbundled IS'!$C129,'Company - Additional Info'!$B$14:$B$20,0))*
INDEX('Company - Additional Info'!$E$147:$P$168,MATCH('Company - Additional Info'!D$192,'Company - Additional Info'!$B$147:$B$168,0),MATCH(INDEX('Company - Additional Info'!$E$14:$E$20,MATCH('Company - Unbundled IS'!$C129,'Company - Additional Info'!$B$14:$B$20,0)),'Company - Additional Info'!$E$146:$P$146,0))/IF(OR($C129='Company - Additional Info'!$B$15, $C129='Company - Additional Info'!$B$17, $C129='Company - Additional Info'!$B$17, 'Company - Unbundled IS'!$C129='Company - Additional Info'!$B$18), INDEX('Company - Additional Info'!$E$170:$P$170, 1, MATCH(INDEX('Company - Additional Info'!$E$14:$E$20, MATCH('Company - Unbundled IS'!$C129,'Company - Additional Info'!$B$14:$B$20, 0)), 'Company - Additional Info'!$E$146:$P$146,0)), 1),0)</f>
        <v>0</v>
      </c>
      <c r="F129" s="162">
        <f>IFERROR(INDEX('Company - Additional Info'!$D$14:$D$20,MATCH('Company - Unbundled IS'!$C129,'Company - Additional Info'!$B$14:$B$20,0))*
INDEX('Company - Additional Info'!$E$147:$P$168,MATCH('Company - Additional Info'!E$192,'Company - Additional Info'!$B$147:$B$168,0),MATCH(INDEX('Company - Additional Info'!$E$14:$E$20,MATCH('Company - Unbundled IS'!$C129,'Company - Additional Info'!$B$14:$B$20,0)),'Company - Additional Info'!$E$146:$P$146,0))/IF(OR($C129='Company - Additional Info'!$B$15, $C129='Company - Additional Info'!$B$17, $C129='Company - Additional Info'!$B$17, 'Company - Unbundled IS'!$C129='Company - Additional Info'!$B$18), INDEX('Company - Additional Info'!$E$170:$P$170, 1, MATCH(INDEX('Company - Additional Info'!$E$14:$E$20, MATCH('Company - Unbundled IS'!$C129,'Company - Additional Info'!$B$14:$B$20, 0)), 'Company - Additional Info'!$E$146:$P$146,0)), 1),0)</f>
        <v>0</v>
      </c>
      <c r="G129" s="162">
        <f>IFERROR(INDEX('Company - Additional Info'!$D$14:$D$20,MATCH('Company - Unbundled IS'!$C129,'Company - Additional Info'!$B$14:$B$20,0))*
INDEX('Company - Additional Info'!$E$147:$P$168,MATCH('Company - Additional Info'!F$192,'Company - Additional Info'!$B$147:$B$168,0),MATCH(INDEX('Company - Additional Info'!$E$14:$E$20,MATCH('Company - Unbundled IS'!$C129,'Company - Additional Info'!$B$14:$B$20,0)),'Company - Additional Info'!$E$146:$P$146,0))/IF(OR($C129='Company - Additional Info'!$B$15, $C129='Company - Additional Info'!$B$17, $C129='Company - Additional Info'!$B$17, 'Company - Unbundled IS'!$C129='Company - Additional Info'!$B$18), INDEX('Company - Additional Info'!$E$170:$P$170, 1, MATCH(INDEX('Company - Additional Info'!$E$14:$E$20, MATCH('Company - Unbundled IS'!$C129,'Company - Additional Info'!$B$14:$B$20, 0)), 'Company - Additional Info'!$E$146:$P$146,0)), 1),0)</f>
        <v>0</v>
      </c>
      <c r="H129" s="162">
        <f>IFERROR(INDEX('Company - Additional Info'!$D$14:$D$20,MATCH('Company - Unbundled IS'!$C129,'Company - Additional Info'!$B$14:$B$20,0))*
INDEX('Company - Additional Info'!$E$147:$P$168,MATCH('Company - Additional Info'!G$192,'Company - Additional Info'!$B$147:$B$168,0),MATCH(INDEX('Company - Additional Info'!$E$14:$E$20,MATCH('Company - Unbundled IS'!$C129,'Company - Additional Info'!$B$14:$B$20,0)),'Company - Additional Info'!$E$146:$P$146,0))/IF(OR($C129='Company - Additional Info'!$B$15, $C129='Company - Additional Info'!$B$17, $C129='Company - Additional Info'!$B$17, 'Company - Unbundled IS'!$C129='Company - Additional Info'!$B$18), INDEX('Company - Additional Info'!$E$170:$P$170, 1, MATCH(INDEX('Company - Additional Info'!$E$14:$E$20, MATCH('Company - Unbundled IS'!$C129,'Company - Additional Info'!$B$14:$B$20, 0)), 'Company - Additional Info'!$E$146:$P$146,0)), 1),0)</f>
        <v>0</v>
      </c>
      <c r="I129" s="162">
        <f>IFERROR(INDEX('Company - Additional Info'!$D$14:$D$20,MATCH('Company - Unbundled IS'!$C129,'Company - Additional Info'!$B$14:$B$20,0))*
INDEX('Company - Additional Info'!$E$147:$P$168,MATCH('Company - Additional Info'!H$192,'Company - Additional Info'!$B$147:$B$168,0),MATCH(INDEX('Company - Additional Info'!$E$14:$E$20,MATCH('Company - Unbundled IS'!$C129,'Company - Additional Info'!$B$14:$B$20,0)),'Company - Additional Info'!$E$146:$P$146,0))/IF(OR($C129='Company - Additional Info'!$B$15, $C129='Company - Additional Info'!$B$17, $C129='Company - Additional Info'!$B$17, 'Company - Unbundled IS'!$C129='Company - Additional Info'!$B$18), INDEX('Company - Additional Info'!$E$170:$P$170, 1, MATCH(INDEX('Company - Additional Info'!$E$14:$E$20, MATCH('Company - Unbundled IS'!$C129,'Company - Additional Info'!$B$14:$B$20, 0)), 'Company - Additional Info'!$E$146:$P$146,0)), 1),0)</f>
        <v>0</v>
      </c>
      <c r="J129" s="162">
        <f>IFERROR(INDEX('Company - Additional Info'!$D$14:$D$20,MATCH('Company - Unbundled IS'!$C129,'Company - Additional Info'!$B$14:$B$20,0))*
INDEX('Company - Additional Info'!$E$147:$P$168,MATCH('Company - Additional Info'!I$192,'Company - Additional Info'!$B$147:$B$168,0),MATCH(INDEX('Company - Additional Info'!$E$14:$E$20,MATCH('Company - Unbundled IS'!$C129,'Company - Additional Info'!$B$14:$B$20,0)),'Company - Additional Info'!$E$146:$P$146,0))/IF(OR($C129='Company - Additional Info'!$B$15, $C129='Company - Additional Info'!$B$17, $C129='Company - Additional Info'!$B$17, 'Company - Unbundled IS'!$C129='Company - Additional Info'!$B$18), INDEX('Company - Additional Info'!$E$170:$P$170, 1, MATCH(INDEX('Company - Additional Info'!$E$14:$E$20, MATCH('Company - Unbundled IS'!$C129,'Company - Additional Info'!$B$14:$B$20, 0)), 'Company - Additional Info'!$E$146:$P$146,0)), 1),0)</f>
        <v>0</v>
      </c>
      <c r="K129" s="162">
        <f>IFERROR(INDEX('Company - Additional Info'!$D$14:$D$20,MATCH('Company - Unbundled IS'!$C129,'Company - Additional Info'!$B$14:$B$20,0))*
INDEX('Company - Additional Info'!$E$147:$P$168,MATCH('Company - Additional Info'!L$192,'Company - Additional Info'!$B$147:$B$168,0),MATCH(INDEX('Company - Additional Info'!$E$14:$E$20,MATCH('Company - Unbundled IS'!$C129,'Company - Additional Info'!$B$14:$B$20,0)),'Company - Additional Info'!$E$146:$P$146,0))/IF(OR($C129='Company - Additional Info'!$B$15, $C129='Company - Additional Info'!$B$17, $C129='Company - Additional Info'!$B$17, 'Company - Unbundled IS'!$C129='Company - Additional Info'!$B$18), INDEX('Company - Additional Info'!$E$170:$P$170, 1, MATCH(INDEX('Company - Additional Info'!$E$14:$E$20, MATCH('Company - Unbundled IS'!$C129,'Company - Additional Info'!$B$14:$B$20, 0)), 'Company - Additional Info'!$E$146:$P$146,0)), 1),0)</f>
        <v>0</v>
      </c>
      <c r="L129" s="162">
        <f>IFERROR(INDEX('Company - Additional Info'!$D$14:$D$20,MATCH('Company - Unbundled IS'!$C129,'Company - Additional Info'!$B$14:$B$20,0))*
INDEX('Company - Additional Info'!$E$147:$P$168,MATCH('Company - Additional Info'!M$192,'Company - Additional Info'!$B$147:$B$168,0),MATCH(INDEX('Company - Additional Info'!$E$14:$E$20,MATCH('Company - Unbundled IS'!$C129,'Company - Additional Info'!$B$14:$B$20,0)),'Company - Additional Info'!$E$146:$P$146,0))/IF(OR($C129='Company - Additional Info'!$B$15, $C129='Company - Additional Info'!$B$17, $C129='Company - Additional Info'!$B$17, 'Company - Unbundled IS'!$C129='Company - Additional Info'!$B$18), INDEX('Company - Additional Info'!$E$170:$P$170, 1, MATCH(INDEX('Company - Additional Info'!$E$14:$E$20, MATCH('Company - Unbundled IS'!$C129,'Company - Additional Info'!$B$14:$B$20, 0)), 'Company - Additional Info'!$E$146:$P$146,0)), 1),0)</f>
        <v>0</v>
      </c>
    </row>
    <row r="130" spans="2:12" x14ac:dyDescent="0.3">
      <c r="B130" s="116"/>
      <c r="C130" s="116" t="s">
        <v>239</v>
      </c>
      <c r="D130" s="117" t="s">
        <v>2</v>
      </c>
      <c r="E130" s="159">
        <f>SUM(E127:E129)</f>
        <v>-200</v>
      </c>
      <c r="F130" s="159">
        <f t="shared" ref="F130:L130" si="12">SUM(F127:F129)</f>
        <v>-500</v>
      </c>
      <c r="G130" s="159">
        <f t="shared" si="12"/>
        <v>-500</v>
      </c>
      <c r="H130" s="159">
        <f t="shared" si="12"/>
        <v>-500</v>
      </c>
      <c r="I130" s="159">
        <f t="shared" si="12"/>
        <v>-500</v>
      </c>
      <c r="J130" s="159">
        <f t="shared" si="12"/>
        <v>-500</v>
      </c>
      <c r="K130" s="159">
        <f t="shared" si="12"/>
        <v>-500</v>
      </c>
      <c r="L130" s="159">
        <f t="shared" si="12"/>
        <v>-500</v>
      </c>
    </row>
    <row r="132" spans="2:12" ht="13.8" x14ac:dyDescent="0.25">
      <c r="B132" s="97" t="s">
        <v>222</v>
      </c>
      <c r="C132" s="97" t="s">
        <v>197</v>
      </c>
      <c r="D132" s="98"/>
      <c r="E132" s="98"/>
      <c r="F132" s="98"/>
      <c r="G132" s="98"/>
      <c r="H132" s="98"/>
      <c r="I132" s="98"/>
      <c r="J132" s="98"/>
      <c r="K132" s="98"/>
      <c r="L132" s="98"/>
    </row>
    <row r="133" spans="2:12" s="101" customFormat="1" x14ac:dyDescent="0.3">
      <c r="B133" s="102"/>
      <c r="C133" s="102" t="s">
        <v>7</v>
      </c>
      <c r="D133" s="103" t="s">
        <v>2</v>
      </c>
      <c r="E133" s="158">
        <f>SUM(E134:E136)</f>
        <v>15000.027899999999</v>
      </c>
      <c r="F133" s="104"/>
      <c r="G133" s="104"/>
      <c r="H133" s="104"/>
      <c r="I133" s="104"/>
      <c r="J133" s="104"/>
      <c r="K133" s="104"/>
      <c r="L133" s="104"/>
    </row>
    <row r="134" spans="2:12" x14ac:dyDescent="0.3">
      <c r="B134" s="105"/>
      <c r="C134" s="105" t="s">
        <v>76</v>
      </c>
      <c r="D134" s="106" t="s">
        <v>2</v>
      </c>
      <c r="E134" s="163">
        <f>$E$33</f>
        <v>2.7900000000000001E-2</v>
      </c>
      <c r="F134" s="109"/>
      <c r="G134" s="109"/>
      <c r="H134" s="109"/>
      <c r="I134" s="109"/>
      <c r="J134" s="109"/>
      <c r="K134" s="109"/>
      <c r="L134" s="109"/>
    </row>
    <row r="135" spans="2:12" x14ac:dyDescent="0.3">
      <c r="B135" s="105"/>
      <c r="C135" s="105" t="s">
        <v>55</v>
      </c>
      <c r="D135" s="106" t="s">
        <v>2</v>
      </c>
      <c r="E135" s="143">
        <v>15000</v>
      </c>
      <c r="F135" s="109"/>
      <c r="G135" s="109"/>
      <c r="H135" s="109"/>
      <c r="I135" s="109"/>
      <c r="J135" s="109"/>
      <c r="K135" s="109"/>
      <c r="L135" s="109"/>
    </row>
    <row r="136" spans="2:12" x14ac:dyDescent="0.3">
      <c r="B136" s="105"/>
      <c r="C136" s="105" t="s">
        <v>52</v>
      </c>
      <c r="D136" s="106" t="s">
        <v>2</v>
      </c>
      <c r="E136" s="143"/>
      <c r="F136" s="111"/>
      <c r="G136" s="111"/>
      <c r="H136" s="111"/>
      <c r="I136" s="111"/>
      <c r="J136" s="111"/>
      <c r="K136" s="111"/>
      <c r="L136" s="111"/>
    </row>
    <row r="137" spans="2:12" x14ac:dyDescent="0.3">
      <c r="B137" s="113"/>
      <c r="C137" s="113"/>
      <c r="D137" s="114"/>
      <c r="E137" s="115"/>
      <c r="F137" s="111"/>
      <c r="G137" s="111"/>
      <c r="H137" s="111"/>
      <c r="I137" s="111"/>
      <c r="J137" s="111"/>
      <c r="K137" s="111"/>
      <c r="L137" s="111"/>
    </row>
    <row r="138" spans="2:12" x14ac:dyDescent="0.3">
      <c r="B138" s="116"/>
      <c r="C138" s="116" t="s">
        <v>8</v>
      </c>
      <c r="D138" s="117" t="s">
        <v>2</v>
      </c>
      <c r="E138" s="159">
        <f>E139+E143+E147+E151+E152</f>
        <v>-6000</v>
      </c>
      <c r="F138" s="120"/>
      <c r="G138" s="120"/>
      <c r="H138" s="120"/>
      <c r="I138" s="120"/>
      <c r="J138" s="120"/>
      <c r="K138" s="120"/>
      <c r="L138" s="120"/>
    </row>
    <row r="139" spans="2:12" x14ac:dyDescent="0.3">
      <c r="B139" s="105"/>
      <c r="C139" s="105" t="s">
        <v>77</v>
      </c>
      <c r="D139" s="106" t="s">
        <v>2</v>
      </c>
      <c r="E139" s="163">
        <f>SUM(E140:E142)</f>
        <v>-1000</v>
      </c>
      <c r="F139" s="111"/>
      <c r="G139" s="111"/>
      <c r="H139" s="111"/>
      <c r="I139" s="111"/>
      <c r="J139" s="111"/>
      <c r="K139" s="111"/>
      <c r="L139" s="111"/>
    </row>
    <row r="140" spans="2:12" x14ac:dyDescent="0.3">
      <c r="B140" s="105"/>
      <c r="C140" s="149" t="s">
        <v>199</v>
      </c>
      <c r="D140" s="106"/>
      <c r="E140" s="107">
        <v>-500</v>
      </c>
      <c r="F140" s="111"/>
      <c r="G140" s="111"/>
      <c r="H140" s="111"/>
      <c r="I140" s="111"/>
      <c r="J140" s="111"/>
      <c r="K140" s="111"/>
      <c r="L140" s="111"/>
    </row>
    <row r="141" spans="2:12" x14ac:dyDescent="0.3">
      <c r="B141" s="105"/>
      <c r="C141" s="149" t="s">
        <v>271</v>
      </c>
      <c r="D141" s="106"/>
      <c r="E141" s="107">
        <v>-500</v>
      </c>
      <c r="F141" s="111"/>
      <c r="G141" s="111"/>
      <c r="H141" s="111"/>
      <c r="I141" s="111"/>
      <c r="J141" s="111"/>
      <c r="K141" s="111"/>
      <c r="L141" s="111"/>
    </row>
    <row r="142" spans="2:12" x14ac:dyDescent="0.3">
      <c r="B142" s="105"/>
      <c r="C142" s="238" t="s">
        <v>270</v>
      </c>
      <c r="D142" s="106"/>
      <c r="E142" s="107"/>
      <c r="F142" s="123" t="s">
        <v>226</v>
      </c>
      <c r="G142" s="111"/>
      <c r="H142" s="111"/>
      <c r="I142" s="111"/>
      <c r="J142" s="111"/>
      <c r="K142" s="111"/>
      <c r="L142" s="111"/>
    </row>
    <row r="143" spans="2:12" x14ac:dyDescent="0.3">
      <c r="B143" s="105"/>
      <c r="C143" s="105" t="s">
        <v>53</v>
      </c>
      <c r="D143" s="106" t="s">
        <v>2</v>
      </c>
      <c r="E143" s="163">
        <f>SUM(E144:E146)</f>
        <v>-5000</v>
      </c>
      <c r="F143" s="111"/>
      <c r="G143" s="111"/>
      <c r="H143" s="111"/>
      <c r="I143" s="111"/>
      <c r="J143" s="111"/>
      <c r="K143" s="111"/>
      <c r="L143" s="111"/>
    </row>
    <row r="144" spans="2:12" x14ac:dyDescent="0.3">
      <c r="B144" s="105"/>
      <c r="C144" s="149" t="s">
        <v>199</v>
      </c>
      <c r="D144" s="106"/>
      <c r="E144" s="107"/>
      <c r="F144" s="111"/>
      <c r="G144" s="111"/>
      <c r="H144" s="111"/>
      <c r="I144" s="111"/>
      <c r="J144" s="111"/>
      <c r="K144" s="111"/>
      <c r="L144" s="111"/>
    </row>
    <row r="145" spans="2:12" x14ac:dyDescent="0.3">
      <c r="B145" s="105"/>
      <c r="C145" s="149" t="s">
        <v>271</v>
      </c>
      <c r="D145" s="106"/>
      <c r="E145" s="107">
        <v>-5000</v>
      </c>
      <c r="F145" s="111"/>
      <c r="G145" s="111"/>
      <c r="H145" s="111"/>
      <c r="I145" s="111"/>
      <c r="J145" s="111"/>
      <c r="K145" s="111"/>
      <c r="L145" s="111"/>
    </row>
    <row r="146" spans="2:12" x14ac:dyDescent="0.3">
      <c r="B146" s="105"/>
      <c r="C146" s="238" t="s">
        <v>270</v>
      </c>
      <c r="D146" s="106"/>
      <c r="E146" s="107"/>
      <c r="F146" s="123" t="s">
        <v>226</v>
      </c>
      <c r="G146" s="111"/>
      <c r="H146" s="111"/>
      <c r="I146" s="111"/>
      <c r="J146" s="111"/>
      <c r="K146" s="111"/>
      <c r="L146" s="111"/>
    </row>
    <row r="147" spans="2:12" x14ac:dyDescent="0.3">
      <c r="B147" s="105"/>
      <c r="C147" s="105" t="s">
        <v>54</v>
      </c>
      <c r="D147" s="106" t="s">
        <v>2</v>
      </c>
      <c r="E147" s="163">
        <f>SUM(E148:E150)</f>
        <v>0</v>
      </c>
      <c r="F147" s="111"/>
      <c r="G147" s="111"/>
      <c r="H147" s="111"/>
      <c r="I147" s="111"/>
      <c r="J147" s="111"/>
      <c r="K147" s="111"/>
      <c r="L147" s="111"/>
    </row>
    <row r="148" spans="2:12" x14ac:dyDescent="0.3">
      <c r="B148" s="105"/>
      <c r="C148" s="149" t="s">
        <v>199</v>
      </c>
      <c r="D148" s="106" t="s">
        <v>2</v>
      </c>
      <c r="E148" s="107"/>
      <c r="F148" s="111"/>
      <c r="G148" s="111"/>
      <c r="H148" s="111"/>
      <c r="I148" s="111"/>
      <c r="J148" s="111"/>
      <c r="K148" s="111"/>
      <c r="L148" s="111"/>
    </row>
    <row r="149" spans="2:12" x14ac:dyDescent="0.3">
      <c r="B149" s="105"/>
      <c r="C149" s="149" t="s">
        <v>271</v>
      </c>
      <c r="D149" s="106" t="s">
        <v>2</v>
      </c>
      <c r="E149" s="107"/>
      <c r="F149" s="111"/>
      <c r="G149" s="111"/>
      <c r="H149" s="111"/>
      <c r="I149" s="111"/>
      <c r="J149" s="111"/>
      <c r="K149" s="111"/>
      <c r="L149" s="111"/>
    </row>
    <row r="150" spans="2:12" x14ac:dyDescent="0.3">
      <c r="B150" s="105"/>
      <c r="C150" s="238" t="s">
        <v>270</v>
      </c>
      <c r="D150" s="106"/>
      <c r="E150" s="107"/>
      <c r="F150" s="123" t="s">
        <v>226</v>
      </c>
      <c r="G150" s="111"/>
      <c r="H150" s="111"/>
      <c r="I150" s="111"/>
      <c r="J150" s="111"/>
      <c r="K150" s="111"/>
      <c r="L150" s="111"/>
    </row>
    <row r="151" spans="2:12" x14ac:dyDescent="0.3">
      <c r="B151" s="110"/>
      <c r="C151" s="110" t="s">
        <v>79</v>
      </c>
      <c r="D151" s="106" t="s">
        <v>2</v>
      </c>
      <c r="E151" s="107"/>
      <c r="F151" s="111"/>
      <c r="G151" s="111"/>
      <c r="H151" s="111"/>
      <c r="I151" s="111"/>
      <c r="J151" s="111"/>
      <c r="K151" s="111"/>
      <c r="L151" s="111"/>
    </row>
    <row r="152" spans="2:12" x14ac:dyDescent="0.3">
      <c r="B152" s="110"/>
      <c r="C152" s="105" t="s">
        <v>225</v>
      </c>
      <c r="D152" s="106" t="s">
        <v>2</v>
      </c>
      <c r="E152" s="107"/>
      <c r="F152" s="123" t="s">
        <v>226</v>
      </c>
      <c r="G152" s="111"/>
      <c r="H152" s="111"/>
      <c r="I152" s="111"/>
      <c r="J152" s="111"/>
      <c r="K152" s="111"/>
      <c r="L152" s="111"/>
    </row>
    <row r="153" spans="2:12" x14ac:dyDescent="0.3">
      <c r="B153" s="110"/>
      <c r="C153" s="110"/>
      <c r="D153" s="125"/>
      <c r="E153" s="126"/>
      <c r="F153" s="127"/>
      <c r="G153" s="127"/>
      <c r="H153" s="127"/>
      <c r="I153" s="127"/>
      <c r="J153" s="127"/>
      <c r="K153" s="127"/>
      <c r="L153" s="127"/>
    </row>
    <row r="154" spans="2:12" x14ac:dyDescent="0.3">
      <c r="B154" s="116"/>
      <c r="C154" s="116" t="s">
        <v>156</v>
      </c>
      <c r="D154" s="117" t="s">
        <v>2</v>
      </c>
      <c r="E154" s="159">
        <f>SUM(E133,E138)</f>
        <v>9000.0278999999991</v>
      </c>
      <c r="F154" s="150"/>
      <c r="G154" s="150"/>
      <c r="H154" s="150"/>
      <c r="I154" s="150"/>
      <c r="J154" s="150"/>
      <c r="K154" s="150"/>
      <c r="L154" s="150"/>
    </row>
    <row r="155" spans="2:12" x14ac:dyDescent="0.3">
      <c r="B155" s="128"/>
      <c r="C155" s="128"/>
      <c r="D155" s="114"/>
      <c r="E155" s="115"/>
      <c r="F155" s="111"/>
      <c r="G155" s="111"/>
      <c r="H155" s="111"/>
      <c r="I155" s="111"/>
      <c r="J155" s="111"/>
      <c r="K155" s="111"/>
      <c r="L155" s="111"/>
    </row>
    <row r="156" spans="2:12" x14ac:dyDescent="0.3">
      <c r="B156" s="116"/>
      <c r="C156" s="116" t="s">
        <v>10</v>
      </c>
      <c r="D156" s="117" t="s">
        <v>2</v>
      </c>
      <c r="E156" s="159">
        <f>SUM(E157:E169)</f>
        <v>0</v>
      </c>
      <c r="F156" s="119" t="s">
        <v>175</v>
      </c>
      <c r="G156" s="120"/>
      <c r="H156" s="120"/>
      <c r="I156" s="120"/>
      <c r="J156" s="120"/>
      <c r="K156" s="120"/>
      <c r="L156" s="120"/>
    </row>
    <row r="157" spans="2:12" x14ac:dyDescent="0.3">
      <c r="B157" s="105"/>
      <c r="C157" s="105" t="s">
        <v>11</v>
      </c>
      <c r="D157" s="114" t="s">
        <v>2</v>
      </c>
      <c r="E157" s="161">
        <f>IFERROR(INDEX('Company - Additional Info'!$D$14:$D$20,MATCH('Company - Unbundled IS'!$C157,'Company - Additional Info'!$B$14:$B$20,0))*
INDEX('Company - Additional Info'!$E$147:$P$168,MATCH('Company - Unbundled IS'!$C132,'Company - Additional Info'!$B$147:$B$168,0),MATCH(INDEX('Company - Additional Info'!$E$14:$E$20,MATCH('Company - Unbundled IS'!$C157,'Company - Additional Info'!$B$14:$B$20,0)),'Company - Additional Info'!$E$146:$P$146,0))/IF(OR($C157='Company - Additional Info'!$B$17, 'Company - Unbundled IS'!$C157='Company - Additional Info'!$B$18), INDEX('Company - Additional Info'!$E$170:$P$170, 1, MATCH(INDEX('Company - Additional Info'!$E$14:$E$20, MATCH('Company - Unbundled IS'!$C157,'Company - Additional Info'!$B$14:$B$20, 0)), 'Company - Additional Info'!$E$146:$P$146,0)), 1),0)</f>
        <v>0</v>
      </c>
      <c r="F157" s="151"/>
      <c r="G157" s="111"/>
      <c r="H157" s="111"/>
      <c r="I157" s="111"/>
      <c r="J157" s="111"/>
      <c r="K157" s="111"/>
      <c r="L157" s="111"/>
    </row>
    <row r="158" spans="2:12" x14ac:dyDescent="0.3">
      <c r="B158" s="105"/>
      <c r="C158" s="105" t="s">
        <v>78</v>
      </c>
      <c r="D158" s="114" t="s">
        <v>2</v>
      </c>
      <c r="E158" s="107"/>
      <c r="F158" s="151"/>
      <c r="G158" s="152"/>
      <c r="H158" s="152"/>
      <c r="I158" s="152"/>
      <c r="J158" s="152"/>
      <c r="K158" s="152"/>
      <c r="L158" s="152"/>
    </row>
    <row r="159" spans="2:12" x14ac:dyDescent="0.3">
      <c r="B159" s="105"/>
      <c r="C159" s="105" t="s">
        <v>14</v>
      </c>
      <c r="D159" s="114" t="s">
        <v>2</v>
      </c>
      <c r="E159" s="107"/>
      <c r="F159" s="111"/>
      <c r="G159" s="111"/>
      <c r="H159" s="111"/>
      <c r="I159" s="111"/>
      <c r="J159" s="111"/>
      <c r="K159" s="111"/>
      <c r="L159" s="111"/>
    </row>
    <row r="160" spans="2:12" x14ac:dyDescent="0.3">
      <c r="B160" s="105"/>
      <c r="C160" s="105" t="s">
        <v>15</v>
      </c>
      <c r="D160" s="114" t="s">
        <v>2</v>
      </c>
      <c r="E160" s="107"/>
      <c r="F160" s="151"/>
      <c r="G160" s="111"/>
      <c r="H160" s="111"/>
      <c r="I160" s="111"/>
      <c r="J160" s="111"/>
      <c r="K160" s="111"/>
      <c r="L160" s="111"/>
    </row>
    <row r="161" spans="2:12" x14ac:dyDescent="0.3">
      <c r="B161" s="105"/>
      <c r="C161" s="105" t="s">
        <v>200</v>
      </c>
      <c r="D161" s="114" t="s">
        <v>2</v>
      </c>
      <c r="E161" s="107"/>
      <c r="F161" s="111"/>
      <c r="G161" s="111"/>
      <c r="H161" s="111"/>
      <c r="I161" s="111"/>
      <c r="J161" s="111"/>
      <c r="K161" s="111"/>
      <c r="L161" s="111"/>
    </row>
    <row r="162" spans="2:12" x14ac:dyDescent="0.3">
      <c r="B162" s="105"/>
      <c r="C162" s="105" t="s">
        <v>240</v>
      </c>
      <c r="D162" s="114" t="s">
        <v>2</v>
      </c>
      <c r="E162" s="107"/>
      <c r="F162" s="111"/>
      <c r="G162" s="111"/>
      <c r="H162" s="111"/>
      <c r="I162" s="111"/>
      <c r="J162" s="111"/>
      <c r="K162" s="111"/>
      <c r="L162" s="111"/>
    </row>
    <row r="163" spans="2:12" x14ac:dyDescent="0.3">
      <c r="B163" s="105"/>
      <c r="C163" s="105" t="s">
        <v>241</v>
      </c>
      <c r="D163" s="114" t="s">
        <v>2</v>
      </c>
      <c r="E163" s="107"/>
      <c r="F163" s="111"/>
      <c r="G163" s="111"/>
      <c r="H163" s="111"/>
      <c r="I163" s="111"/>
      <c r="J163" s="111"/>
      <c r="K163" s="111"/>
      <c r="L163" s="111"/>
    </row>
    <row r="164" spans="2:12" x14ac:dyDescent="0.3">
      <c r="B164" s="105"/>
      <c r="C164" s="105" t="s">
        <v>242</v>
      </c>
      <c r="D164" s="114" t="s">
        <v>2</v>
      </c>
      <c r="E164" s="107"/>
      <c r="F164" s="111"/>
      <c r="G164" s="111"/>
      <c r="H164" s="111"/>
      <c r="I164" s="111"/>
      <c r="J164" s="111"/>
      <c r="K164" s="111"/>
      <c r="L164" s="111"/>
    </row>
    <row r="165" spans="2:12" x14ac:dyDescent="0.3">
      <c r="B165" s="105"/>
      <c r="C165" s="105" t="s">
        <v>17</v>
      </c>
      <c r="D165" s="114" t="s">
        <v>2</v>
      </c>
      <c r="E165" s="107"/>
      <c r="F165" s="111"/>
      <c r="G165" s="111"/>
      <c r="H165" s="111"/>
      <c r="I165" s="111"/>
      <c r="J165" s="111"/>
      <c r="K165" s="111"/>
      <c r="L165" s="111"/>
    </row>
    <row r="166" spans="2:12" x14ac:dyDescent="0.3">
      <c r="B166" s="105"/>
      <c r="C166" s="105" t="s">
        <v>18</v>
      </c>
      <c r="D166" s="114" t="s">
        <v>2</v>
      </c>
      <c r="E166" s="107"/>
      <c r="F166" s="111"/>
      <c r="G166" s="111"/>
      <c r="H166" s="111"/>
      <c r="I166" s="111"/>
      <c r="J166" s="111"/>
      <c r="K166" s="111"/>
      <c r="L166" s="111"/>
    </row>
    <row r="167" spans="2:12" x14ac:dyDescent="0.3">
      <c r="B167" s="105"/>
      <c r="C167" s="105" t="s">
        <v>201</v>
      </c>
      <c r="D167" s="114" t="s">
        <v>2</v>
      </c>
      <c r="E167" s="107"/>
      <c r="F167" s="111"/>
      <c r="G167" s="111"/>
      <c r="H167" s="111"/>
      <c r="I167" s="111"/>
      <c r="J167" s="111"/>
      <c r="K167" s="111"/>
      <c r="L167" s="111"/>
    </row>
    <row r="168" spans="2:12" x14ac:dyDescent="0.3">
      <c r="B168" s="105"/>
      <c r="C168" s="105" t="s">
        <v>211</v>
      </c>
      <c r="D168" s="114" t="s">
        <v>2</v>
      </c>
      <c r="E168" s="107"/>
      <c r="F168" s="111"/>
      <c r="G168" s="111"/>
      <c r="H168" s="111"/>
      <c r="I168" s="111"/>
      <c r="J168" s="111"/>
      <c r="K168" s="111"/>
      <c r="L168" s="111"/>
    </row>
    <row r="169" spans="2:12" x14ac:dyDescent="0.3">
      <c r="B169" s="105"/>
      <c r="C169" s="105" t="s">
        <v>19</v>
      </c>
      <c r="D169" s="114" t="s">
        <v>2</v>
      </c>
      <c r="E169" s="107"/>
      <c r="F169" s="123" t="s">
        <v>226</v>
      </c>
      <c r="G169" s="111"/>
      <c r="H169" s="111"/>
      <c r="I169" s="111"/>
      <c r="J169" s="111"/>
      <c r="K169" s="111"/>
      <c r="L169" s="111"/>
    </row>
    <row r="170" spans="2:12" x14ac:dyDescent="0.3">
      <c r="B170" s="116"/>
      <c r="C170" s="116" t="s">
        <v>238</v>
      </c>
      <c r="D170" s="117" t="s">
        <v>2</v>
      </c>
      <c r="E170" s="159">
        <f>SUM(E133,E138,E156)</f>
        <v>9000.0278999999991</v>
      </c>
      <c r="F170" s="120"/>
      <c r="G170" s="120"/>
      <c r="H170" s="120"/>
      <c r="I170" s="120"/>
      <c r="J170" s="120"/>
      <c r="K170" s="120"/>
      <c r="L170" s="120"/>
    </row>
    <row r="171" spans="2:12" s="101" customFormat="1" x14ac:dyDescent="0.3">
      <c r="B171" s="243"/>
      <c r="C171" s="105" t="s">
        <v>303</v>
      </c>
      <c r="D171" s="114" t="s">
        <v>2</v>
      </c>
      <c r="E171" s="107"/>
      <c r="F171" s="136"/>
      <c r="G171" s="136"/>
      <c r="H171" s="136"/>
      <c r="I171" s="136"/>
      <c r="J171" s="136"/>
      <c r="K171" s="136"/>
      <c r="L171" s="136"/>
    </row>
    <row r="172" spans="2:12" x14ac:dyDescent="0.3">
      <c r="B172" s="105"/>
      <c r="C172" s="105" t="s">
        <v>237</v>
      </c>
      <c r="D172" s="114" t="s">
        <v>2</v>
      </c>
      <c r="E172" s="161">
        <f>SUM('Company - Unbundled FA'!I228:O228)</f>
        <v>0</v>
      </c>
      <c r="F172" s="111"/>
      <c r="G172" s="111"/>
      <c r="H172" s="111"/>
      <c r="I172" s="111"/>
      <c r="J172" s="111"/>
      <c r="K172" s="111"/>
      <c r="L172" s="111"/>
    </row>
    <row r="173" spans="2:12" x14ac:dyDescent="0.3">
      <c r="B173" s="105"/>
      <c r="C173" s="105" t="s">
        <v>236</v>
      </c>
      <c r="D173" s="114" t="s">
        <v>2</v>
      </c>
      <c r="E173" s="161">
        <f>SUM('Company - Unbundled FA'!G228:H228)</f>
        <v>0</v>
      </c>
      <c r="F173" s="111"/>
      <c r="G173" s="111"/>
      <c r="H173" s="111"/>
      <c r="I173" s="111"/>
      <c r="J173" s="111"/>
      <c r="K173" s="111"/>
      <c r="L173" s="111"/>
    </row>
    <row r="174" spans="2:12" s="101" customFormat="1" x14ac:dyDescent="0.3">
      <c r="B174" s="105"/>
      <c r="C174" s="105" t="s">
        <v>13</v>
      </c>
      <c r="D174" s="114" t="s">
        <v>2</v>
      </c>
      <c r="E174" s="161">
        <f>SUM('Company - Unbundled FA'!E228:F228)</f>
        <v>0</v>
      </c>
      <c r="F174" s="153"/>
      <c r="G174" s="153"/>
      <c r="H174" s="153"/>
      <c r="I174" s="153"/>
      <c r="J174" s="153"/>
      <c r="K174" s="153"/>
      <c r="L174" s="153"/>
    </row>
    <row r="175" spans="2:12" x14ac:dyDescent="0.3">
      <c r="B175" s="116"/>
      <c r="C175" s="116" t="s">
        <v>223</v>
      </c>
      <c r="D175" s="117"/>
      <c r="E175" s="159">
        <f>SUM(E170:E174)</f>
        <v>9000.0278999999991</v>
      </c>
      <c r="F175" s="120"/>
      <c r="G175" s="120"/>
      <c r="H175" s="120"/>
      <c r="I175" s="120"/>
      <c r="J175" s="120"/>
      <c r="K175" s="120"/>
      <c r="L175" s="120"/>
    </row>
    <row r="176" spans="2:12" x14ac:dyDescent="0.3">
      <c r="B176" s="105"/>
      <c r="C176" s="105" t="s">
        <v>194</v>
      </c>
      <c r="D176" s="114" t="s">
        <v>2</v>
      </c>
      <c r="E176" s="161">
        <f>IFERROR(INDEX('Company - Additional Info'!$D$14:$D$20,MATCH('Company - Unbundled IS'!$C176,'Company - Additional Info'!$B$14:$B$20,0))*
INDEX('Company - Additional Info'!$E$147:$P$168,MATCH('Company - Unbundled IS'!$C132,'Company - Additional Info'!$B$147:$B$168,0),MATCH(INDEX('Company - Additional Info'!$E$14:$E$20,MATCH('Company - Unbundled IS'!$C176,'Company - Additional Info'!$B$14:$B$20,0)),'Company - Additional Info'!$E$146:$P$146,0))/IF(OR($C176='Company - Additional Info'!$B$17, 'Company - Unbundled IS'!$C176='Company - Additional Info'!$B$18), INDEX('Company - Additional Info'!$E$170:$P$170, 1, MATCH(INDEX('Company - Additional Info'!$E$14:$E$20, MATCH('Company - Unbundled IS'!$C176,'Company - Additional Info'!$B$14:$B$20, 0)), 'Company - Additional Info'!$E$146:$P$146,0)), 1),0)</f>
        <v>0</v>
      </c>
      <c r="F176" s="151"/>
      <c r="G176" s="111"/>
      <c r="H176" s="111"/>
      <c r="I176" s="111"/>
      <c r="J176" s="111"/>
      <c r="K176" s="111"/>
      <c r="L176" s="111"/>
    </row>
    <row r="177" spans="1:12" x14ac:dyDescent="0.3">
      <c r="B177" s="105"/>
      <c r="C177" s="105" t="s">
        <v>224</v>
      </c>
      <c r="D177" s="114" t="s">
        <v>2</v>
      </c>
      <c r="E177" s="161">
        <f>IFERROR(INDEX('Company - Additional Info'!$D$14:$D$20,MATCH('Company - Unbundled IS'!$C177,'Company - Additional Info'!$B$14:$B$20,0))*
INDEX('Company - Additional Info'!$E$147:$P$168,MATCH('Company - Unbundled IS'!$C132,'Company - Additional Info'!$B$147:$B$168,0),MATCH(INDEX('Company - Additional Info'!$E$14:$E$20,MATCH('Company - Unbundled IS'!$C177,'Company - Additional Info'!$B$14:$B$20,0)),'Company - Additional Info'!$E$146:$P$146,0))/IF(OR($C177='Company - Additional Info'!$B$17, 'Company - Unbundled IS'!$C177='Company - Additional Info'!$B$18), INDEX('Company - Additional Info'!$E$170:$P$170, 1, MATCH(INDEX('Company - Additional Info'!$E$14:$E$20, MATCH('Company - Unbundled IS'!$C177,'Company - Additional Info'!$B$14:$B$20, 0)), 'Company - Additional Info'!$E$146:$P$146,0)), 1),0)</f>
        <v>0</v>
      </c>
      <c r="F177" s="151"/>
      <c r="G177" s="111"/>
      <c r="H177" s="111"/>
      <c r="I177" s="111"/>
      <c r="J177" s="111"/>
      <c r="K177" s="111"/>
      <c r="L177" s="111"/>
    </row>
    <row r="178" spans="1:12" x14ac:dyDescent="0.3">
      <c r="B178" s="116"/>
      <c r="C178" s="116" t="s">
        <v>239</v>
      </c>
      <c r="D178" s="117" t="s">
        <v>2</v>
      </c>
      <c r="E178" s="159">
        <f>SUM(E175:E177)</f>
        <v>9000.0278999999991</v>
      </c>
      <c r="F178" s="120"/>
      <c r="G178" s="120"/>
      <c r="H178" s="120"/>
      <c r="I178" s="120"/>
      <c r="J178" s="120"/>
      <c r="K178" s="120"/>
      <c r="L178" s="120"/>
    </row>
    <row r="179" spans="1:12" x14ac:dyDescent="0.3">
      <c r="B179" s="128"/>
      <c r="C179" s="128"/>
      <c r="D179" s="114"/>
      <c r="E179" s="137"/>
      <c r="F179" s="111"/>
      <c r="G179" s="111"/>
      <c r="H179" s="111"/>
      <c r="I179" s="111"/>
      <c r="J179" s="111"/>
      <c r="K179" s="111"/>
      <c r="L179" s="111"/>
    </row>
    <row r="180" spans="1:12" ht="13.8" x14ac:dyDescent="0.25">
      <c r="B180" s="97"/>
      <c r="C180" s="97" t="s">
        <v>33</v>
      </c>
      <c r="D180" s="98"/>
      <c r="E180" s="98"/>
      <c r="F180" s="98"/>
      <c r="G180" s="98"/>
      <c r="H180" s="98"/>
      <c r="I180" s="98"/>
      <c r="J180" s="98"/>
      <c r="K180" s="98"/>
      <c r="L180" s="98"/>
    </row>
    <row r="181" spans="1:12" s="101" customFormat="1" x14ac:dyDescent="0.3">
      <c r="B181" s="102"/>
      <c r="C181" s="102" t="s">
        <v>34</v>
      </c>
      <c r="D181" s="103" t="s">
        <v>2</v>
      </c>
      <c r="E181" s="158">
        <f>SUM(E182:E185)</f>
        <v>100</v>
      </c>
      <c r="F181" s="104"/>
      <c r="G181" s="104"/>
      <c r="H181" s="104"/>
      <c r="I181" s="104"/>
      <c r="J181" s="104"/>
      <c r="K181" s="104"/>
      <c r="L181" s="104"/>
    </row>
    <row r="182" spans="1:12" x14ac:dyDescent="0.3">
      <c r="B182" s="105"/>
      <c r="C182" s="105" t="s">
        <v>35</v>
      </c>
      <c r="D182" s="106" t="s">
        <v>2</v>
      </c>
      <c r="E182" s="143">
        <v>100</v>
      </c>
      <c r="F182" s="109"/>
      <c r="G182" s="109"/>
      <c r="H182" s="109"/>
      <c r="I182" s="109"/>
      <c r="J182" s="109"/>
      <c r="K182" s="109"/>
      <c r="L182" s="109"/>
    </row>
    <row r="183" spans="1:12" x14ac:dyDescent="0.3">
      <c r="B183" s="105"/>
      <c r="C183" s="105" t="s">
        <v>36</v>
      </c>
      <c r="D183" s="106" t="s">
        <v>2</v>
      </c>
      <c r="E183" s="107"/>
      <c r="F183" s="111"/>
      <c r="G183" s="111"/>
      <c r="H183" s="111"/>
      <c r="I183" s="111"/>
      <c r="J183" s="111"/>
      <c r="K183" s="111"/>
      <c r="L183" s="111"/>
    </row>
    <row r="184" spans="1:12" x14ac:dyDescent="0.3">
      <c r="B184" s="105"/>
      <c r="C184" s="105" t="s">
        <v>43</v>
      </c>
      <c r="D184" s="106" t="s">
        <v>2</v>
      </c>
      <c r="E184" s="107"/>
      <c r="F184" s="111"/>
      <c r="G184" s="111"/>
      <c r="H184" s="111"/>
      <c r="I184" s="111"/>
      <c r="J184" s="111"/>
      <c r="K184" s="111"/>
      <c r="L184" s="111"/>
    </row>
    <row r="185" spans="1:12" x14ac:dyDescent="0.3">
      <c r="B185" s="105"/>
      <c r="C185" s="105" t="s">
        <v>37</v>
      </c>
      <c r="D185" s="106" t="s">
        <v>2</v>
      </c>
      <c r="E185" s="107"/>
      <c r="F185" s="111"/>
      <c r="G185" s="111"/>
      <c r="H185" s="111"/>
      <c r="I185" s="111"/>
      <c r="J185" s="111"/>
      <c r="K185" s="111"/>
      <c r="L185" s="111"/>
    </row>
    <row r="186" spans="1:12" x14ac:dyDescent="0.3">
      <c r="B186" s="113"/>
      <c r="C186" s="113"/>
      <c r="D186" s="114"/>
      <c r="E186" s="115"/>
      <c r="F186" s="111"/>
      <c r="G186" s="111"/>
      <c r="H186" s="111"/>
      <c r="I186" s="111"/>
      <c r="J186" s="111"/>
      <c r="K186" s="111"/>
      <c r="L186" s="111"/>
    </row>
    <row r="187" spans="1:12" x14ac:dyDescent="0.3">
      <c r="B187" s="116"/>
      <c r="C187" s="116" t="s">
        <v>4</v>
      </c>
      <c r="D187" s="117" t="s">
        <v>2</v>
      </c>
      <c r="E187" s="159">
        <f>SUM(E190:E211)</f>
        <v>100</v>
      </c>
      <c r="F187" s="150"/>
      <c r="G187" s="150"/>
      <c r="H187" s="150"/>
      <c r="I187" s="150"/>
      <c r="J187" s="150"/>
      <c r="K187" s="150"/>
      <c r="L187" s="150"/>
    </row>
    <row r="188" spans="1:12" x14ac:dyDescent="0.3">
      <c r="B188" s="154"/>
      <c r="C188" s="154"/>
      <c r="D188" s="155"/>
      <c r="E188" s="155"/>
      <c r="F188" s="156" t="s">
        <v>254</v>
      </c>
      <c r="G188" s="156" t="s">
        <v>250</v>
      </c>
      <c r="H188" s="156" t="s">
        <v>251</v>
      </c>
      <c r="I188" s="156" t="s">
        <v>253</v>
      </c>
      <c r="J188" s="142" t="s">
        <v>252</v>
      </c>
      <c r="K188" s="156" t="s">
        <v>255</v>
      </c>
      <c r="L188" s="156" t="s">
        <v>267</v>
      </c>
    </row>
    <row r="189" spans="1:12" x14ac:dyDescent="0.3">
      <c r="B189" s="154"/>
      <c r="C189" s="154"/>
      <c r="D189" s="155"/>
      <c r="E189" s="126"/>
      <c r="F189" s="158">
        <f t="shared" ref="F189:L189" si="13">SUM(F190:F191)</f>
        <v>100</v>
      </c>
      <c r="G189" s="158">
        <f t="shared" si="13"/>
        <v>0</v>
      </c>
      <c r="H189" s="158">
        <f t="shared" si="13"/>
        <v>0</v>
      </c>
      <c r="I189" s="158">
        <f t="shared" si="13"/>
        <v>0</v>
      </c>
      <c r="J189" s="158">
        <f t="shared" si="13"/>
        <v>0</v>
      </c>
      <c r="K189" s="158">
        <f t="shared" si="13"/>
        <v>0</v>
      </c>
      <c r="L189" s="158">
        <f t="shared" si="13"/>
        <v>0</v>
      </c>
    </row>
    <row r="190" spans="1:12" x14ac:dyDescent="0.3">
      <c r="A190" s="113"/>
      <c r="C190" s="105" t="s">
        <v>45</v>
      </c>
      <c r="D190" s="106" t="s">
        <v>2</v>
      </c>
      <c r="E190" s="164">
        <f>SUM(F190:L190)</f>
        <v>50</v>
      </c>
      <c r="F190" s="107">
        <v>50</v>
      </c>
      <c r="G190" s="107"/>
      <c r="H190" s="107"/>
      <c r="I190" s="107"/>
      <c r="J190" s="107"/>
      <c r="K190" s="107"/>
      <c r="L190" s="107"/>
    </row>
    <row r="191" spans="1:12" x14ac:dyDescent="0.3">
      <c r="A191" s="113"/>
      <c r="C191" s="105" t="s">
        <v>39</v>
      </c>
      <c r="D191" s="106" t="s">
        <v>2</v>
      </c>
      <c r="E191" s="164">
        <f>SUM(F191:L191)</f>
        <v>50</v>
      </c>
      <c r="F191" s="107">
        <v>50</v>
      </c>
      <c r="G191" s="107"/>
      <c r="H191" s="107"/>
      <c r="I191" s="107"/>
      <c r="J191" s="107"/>
      <c r="K191" s="107"/>
      <c r="L191" s="107"/>
    </row>
    <row r="192" spans="1:12" x14ac:dyDescent="0.3">
      <c r="A192" s="113"/>
      <c r="C192" s="105" t="s">
        <v>12</v>
      </c>
      <c r="D192" s="106" t="s">
        <v>2</v>
      </c>
      <c r="E192" s="161">
        <f>SUM('Company - Unbundled FA'!G246:O246)</f>
        <v>0</v>
      </c>
      <c r="F192" s="56" t="s">
        <v>152</v>
      </c>
      <c r="G192" s="56" t="s">
        <v>152</v>
      </c>
      <c r="H192" s="56" t="s">
        <v>152</v>
      </c>
      <c r="I192" s="56" t="s">
        <v>152</v>
      </c>
      <c r="J192" s="56" t="s">
        <v>152</v>
      </c>
      <c r="K192" s="56" t="s">
        <v>152</v>
      </c>
      <c r="L192" s="56" t="s">
        <v>152</v>
      </c>
    </row>
    <row r="193" spans="1:12" x14ac:dyDescent="0.3">
      <c r="A193" s="113"/>
      <c r="C193" s="105" t="s">
        <v>13</v>
      </c>
      <c r="D193" s="106" t="s">
        <v>2</v>
      </c>
      <c r="E193" s="161">
        <f>SUM('Company - Unbundled FA'!E246:F246)</f>
        <v>0</v>
      </c>
      <c r="F193" s="56" t="s">
        <v>152</v>
      </c>
      <c r="G193" s="56" t="s">
        <v>152</v>
      </c>
      <c r="H193" s="56" t="s">
        <v>152</v>
      </c>
      <c r="I193" s="56" t="s">
        <v>152</v>
      </c>
      <c r="J193" s="56" t="s">
        <v>152</v>
      </c>
      <c r="K193" s="56" t="s">
        <v>152</v>
      </c>
      <c r="L193" s="56" t="s">
        <v>152</v>
      </c>
    </row>
    <row r="194" spans="1:12" x14ac:dyDescent="0.3">
      <c r="A194" s="113"/>
      <c r="C194" s="105" t="s">
        <v>38</v>
      </c>
      <c r="D194" s="106" t="s">
        <v>2</v>
      </c>
      <c r="E194" s="164">
        <f>SUM(F194:L194)</f>
        <v>0</v>
      </c>
      <c r="F194" s="230"/>
      <c r="G194" s="230"/>
      <c r="H194" s="230"/>
      <c r="I194" s="230"/>
      <c r="J194" s="230"/>
      <c r="K194" s="230"/>
      <c r="L194" s="230"/>
    </row>
    <row r="195" spans="1:12" x14ac:dyDescent="0.3">
      <c r="A195" s="113"/>
      <c r="C195" s="105" t="s">
        <v>40</v>
      </c>
      <c r="D195" s="106" t="s">
        <v>2</v>
      </c>
      <c r="E195" s="164">
        <f t="shared" ref="E195:E210" si="14">SUM(F195:L195)</f>
        <v>0</v>
      </c>
      <c r="F195" s="230"/>
      <c r="G195" s="230"/>
      <c r="H195" s="230"/>
      <c r="I195" s="230"/>
      <c r="J195" s="230"/>
      <c r="K195" s="230"/>
      <c r="L195" s="230"/>
    </row>
    <row r="196" spans="1:12" x14ac:dyDescent="0.3">
      <c r="A196" s="113"/>
      <c r="C196" s="105" t="s">
        <v>41</v>
      </c>
      <c r="D196" s="106" t="s">
        <v>2</v>
      </c>
      <c r="E196" s="164">
        <f t="shared" si="14"/>
        <v>0</v>
      </c>
      <c r="F196" s="230"/>
      <c r="G196" s="230"/>
      <c r="H196" s="230"/>
      <c r="I196" s="230"/>
      <c r="J196" s="230"/>
      <c r="K196" s="230"/>
      <c r="L196" s="230"/>
    </row>
    <row r="197" spans="1:12" x14ac:dyDescent="0.3">
      <c r="A197" s="113"/>
      <c r="C197" s="105" t="s">
        <v>42</v>
      </c>
      <c r="D197" s="106" t="s">
        <v>2</v>
      </c>
      <c r="E197" s="164">
        <f t="shared" si="14"/>
        <v>0</v>
      </c>
      <c r="F197" s="230"/>
      <c r="G197" s="230"/>
      <c r="H197" s="230"/>
      <c r="I197" s="230"/>
      <c r="J197" s="230"/>
      <c r="K197" s="230"/>
      <c r="L197" s="230"/>
    </row>
    <row r="198" spans="1:12" x14ac:dyDescent="0.3">
      <c r="A198" s="113"/>
      <c r="C198" s="105" t="s">
        <v>44</v>
      </c>
      <c r="D198" s="106" t="s">
        <v>2</v>
      </c>
      <c r="E198" s="164">
        <f t="shared" si="14"/>
        <v>0</v>
      </c>
      <c r="F198" s="230"/>
      <c r="G198" s="230"/>
      <c r="H198" s="230"/>
      <c r="I198" s="230"/>
      <c r="J198" s="230"/>
      <c r="K198" s="230"/>
      <c r="L198" s="230"/>
    </row>
    <row r="199" spans="1:12" x14ac:dyDescent="0.3">
      <c r="A199" s="113"/>
      <c r="C199" s="105" t="s">
        <v>17</v>
      </c>
      <c r="D199" s="106" t="s">
        <v>2</v>
      </c>
      <c r="E199" s="164">
        <f t="shared" si="14"/>
        <v>0</v>
      </c>
      <c r="F199" s="230"/>
      <c r="G199" s="230"/>
      <c r="H199" s="230"/>
      <c r="I199" s="230"/>
      <c r="J199" s="230"/>
      <c r="K199" s="230"/>
      <c r="L199" s="230"/>
    </row>
    <row r="200" spans="1:12" x14ac:dyDescent="0.3">
      <c r="A200" s="113"/>
      <c r="C200" s="105" t="s">
        <v>289</v>
      </c>
      <c r="D200" s="106" t="s">
        <v>2</v>
      </c>
      <c r="E200" s="164">
        <f t="shared" si="14"/>
        <v>0</v>
      </c>
      <c r="F200" s="230"/>
      <c r="G200" s="230"/>
      <c r="H200" s="230"/>
      <c r="I200" s="230"/>
      <c r="J200" s="230"/>
      <c r="K200" s="230"/>
      <c r="L200" s="230"/>
    </row>
    <row r="201" spans="1:12" x14ac:dyDescent="0.3">
      <c r="A201" s="113"/>
      <c r="C201" s="105" t="s">
        <v>18</v>
      </c>
      <c r="D201" s="106" t="s">
        <v>2</v>
      </c>
      <c r="E201" s="164">
        <f t="shared" si="14"/>
        <v>0</v>
      </c>
      <c r="F201" s="230"/>
      <c r="G201" s="230"/>
      <c r="H201" s="230"/>
      <c r="I201" s="230"/>
      <c r="J201" s="230"/>
      <c r="K201" s="230"/>
      <c r="L201" s="230"/>
    </row>
    <row r="202" spans="1:12" x14ac:dyDescent="0.3">
      <c r="A202" s="113"/>
      <c r="C202" s="105" t="s">
        <v>143</v>
      </c>
      <c r="D202" s="106" t="s">
        <v>2</v>
      </c>
      <c r="E202" s="164">
        <f t="shared" si="14"/>
        <v>0</v>
      </c>
      <c r="F202" s="230"/>
      <c r="G202" s="230"/>
      <c r="H202" s="230"/>
      <c r="I202" s="230"/>
      <c r="J202" s="230"/>
      <c r="K202" s="230"/>
      <c r="L202" s="230"/>
    </row>
    <row r="203" spans="1:12" x14ac:dyDescent="0.3">
      <c r="A203" s="113"/>
      <c r="C203" s="105" t="s">
        <v>144</v>
      </c>
      <c r="D203" s="106" t="s">
        <v>2</v>
      </c>
      <c r="E203" s="164">
        <f t="shared" si="14"/>
        <v>0</v>
      </c>
      <c r="F203" s="230"/>
      <c r="G203" s="230"/>
      <c r="H203" s="230"/>
      <c r="I203" s="230"/>
      <c r="J203" s="230"/>
      <c r="K203" s="230"/>
      <c r="L203" s="230"/>
    </row>
    <row r="204" spans="1:12" x14ac:dyDescent="0.3">
      <c r="A204" s="113"/>
      <c r="C204" s="105" t="s">
        <v>145</v>
      </c>
      <c r="D204" s="106" t="s">
        <v>2</v>
      </c>
      <c r="E204" s="164">
        <f t="shared" si="14"/>
        <v>0</v>
      </c>
      <c r="F204" s="230"/>
      <c r="G204" s="230"/>
      <c r="H204" s="230"/>
      <c r="I204" s="230"/>
      <c r="J204" s="230"/>
      <c r="K204" s="230"/>
      <c r="L204" s="230"/>
    </row>
    <row r="205" spans="1:12" x14ac:dyDescent="0.3">
      <c r="A205" s="113"/>
      <c r="C205" s="105" t="s">
        <v>69</v>
      </c>
      <c r="D205" s="106" t="s">
        <v>2</v>
      </c>
      <c r="E205" s="164">
        <f t="shared" si="14"/>
        <v>0</v>
      </c>
      <c r="F205" s="230"/>
      <c r="G205" s="230"/>
      <c r="H205" s="230"/>
      <c r="I205" s="230"/>
      <c r="J205" s="230"/>
      <c r="K205" s="230"/>
      <c r="L205" s="230"/>
    </row>
    <row r="206" spans="1:12" x14ac:dyDescent="0.3">
      <c r="A206" s="113"/>
      <c r="C206" s="105" t="s">
        <v>302</v>
      </c>
      <c r="D206" s="106" t="s">
        <v>2</v>
      </c>
      <c r="E206" s="164">
        <f t="shared" si="14"/>
        <v>0</v>
      </c>
      <c r="F206" s="230"/>
      <c r="G206" s="230"/>
      <c r="H206" s="230"/>
      <c r="I206" s="230"/>
      <c r="J206" s="230"/>
      <c r="K206" s="230"/>
      <c r="L206" s="230"/>
    </row>
    <row r="207" spans="1:12" s="101" customFormat="1" x14ac:dyDescent="0.3">
      <c r="B207" s="243"/>
      <c r="C207" s="105" t="s">
        <v>303</v>
      </c>
      <c r="D207" s="114" t="s">
        <v>2</v>
      </c>
      <c r="E207" s="164">
        <f t="shared" si="14"/>
        <v>0</v>
      </c>
      <c r="F207" s="230"/>
      <c r="G207" s="230"/>
      <c r="H207" s="230"/>
      <c r="I207" s="230"/>
      <c r="J207" s="230"/>
      <c r="K207" s="230"/>
      <c r="L207" s="230"/>
    </row>
    <row r="208" spans="1:12" x14ac:dyDescent="0.3">
      <c r="A208" s="113"/>
      <c r="C208" s="105" t="s">
        <v>212</v>
      </c>
      <c r="D208" s="106" t="s">
        <v>2</v>
      </c>
      <c r="E208" s="164">
        <f t="shared" si="14"/>
        <v>0</v>
      </c>
      <c r="F208" s="230"/>
      <c r="G208" s="230"/>
      <c r="H208" s="230"/>
      <c r="I208" s="230"/>
      <c r="J208" s="230"/>
      <c r="K208" s="230"/>
      <c r="L208" s="230"/>
    </row>
    <row r="209" spans="1:12" x14ac:dyDescent="0.3">
      <c r="A209" s="113"/>
      <c r="C209" s="105" t="s">
        <v>213</v>
      </c>
      <c r="D209" s="106" t="s">
        <v>2</v>
      </c>
      <c r="E209" s="164">
        <f t="shared" si="14"/>
        <v>0</v>
      </c>
      <c r="F209" s="230"/>
      <c r="G209" s="230"/>
      <c r="H209" s="230"/>
      <c r="I209" s="230"/>
      <c r="J209" s="230"/>
      <c r="K209" s="230"/>
      <c r="L209" s="230"/>
    </row>
    <row r="210" spans="1:12" x14ac:dyDescent="0.3">
      <c r="A210" s="113"/>
      <c r="C210" s="105" t="s">
        <v>214</v>
      </c>
      <c r="D210" s="106" t="s">
        <v>2</v>
      </c>
      <c r="E210" s="164">
        <f t="shared" si="14"/>
        <v>0</v>
      </c>
      <c r="F210" s="230"/>
      <c r="G210" s="230"/>
      <c r="H210" s="230"/>
      <c r="I210" s="230"/>
      <c r="J210" s="230"/>
      <c r="K210" s="230"/>
      <c r="L210" s="230"/>
    </row>
    <row r="211" spans="1:12" x14ac:dyDescent="0.3">
      <c r="B211" s="111"/>
      <c r="C211" s="105"/>
      <c r="D211" s="106"/>
      <c r="E211" s="106"/>
      <c r="F211" s="106"/>
      <c r="G211" s="106"/>
      <c r="H211" s="106"/>
      <c r="I211" s="106"/>
      <c r="J211" s="106"/>
      <c r="K211" s="106"/>
      <c r="L211" s="106"/>
    </row>
    <row r="212" spans="1:12" x14ac:dyDescent="0.3">
      <c r="B212" s="128"/>
      <c r="C212" s="128"/>
      <c r="D212" s="114"/>
      <c r="E212" s="115"/>
      <c r="F212" s="111"/>
      <c r="G212" s="111"/>
      <c r="H212" s="111"/>
      <c r="I212" s="111"/>
      <c r="J212" s="111"/>
      <c r="K212" s="111"/>
      <c r="L212" s="111"/>
    </row>
    <row r="213" spans="1:12" x14ac:dyDescent="0.3">
      <c r="B213" s="116"/>
      <c r="C213" s="116" t="s">
        <v>170</v>
      </c>
      <c r="D213" s="117" t="s">
        <v>2</v>
      </c>
      <c r="E213" s="159">
        <f>SUM(E181,E187)</f>
        <v>200</v>
      </c>
      <c r="F213" s="120"/>
      <c r="G213" s="120"/>
      <c r="H213" s="120"/>
      <c r="I213" s="120"/>
      <c r="J213" s="120"/>
      <c r="K213" s="120"/>
      <c r="L213" s="120"/>
    </row>
    <row r="215" spans="1:12" ht="13.8" x14ac:dyDescent="0.25">
      <c r="B215" s="97" t="s">
        <v>243</v>
      </c>
      <c r="C215" s="97" t="s">
        <v>244</v>
      </c>
      <c r="D215" s="98"/>
      <c r="E215" s="98"/>
      <c r="F215" s="98"/>
      <c r="G215" s="98"/>
      <c r="H215" s="98"/>
      <c r="I215" s="98"/>
      <c r="J215" s="98"/>
      <c r="K215" s="98"/>
      <c r="L215" s="98"/>
    </row>
    <row r="216" spans="1:12" s="101" customFormat="1" x14ac:dyDescent="0.3">
      <c r="B216" s="102"/>
      <c r="C216" s="102" t="s">
        <v>7</v>
      </c>
      <c r="D216" s="103" t="s">
        <v>2</v>
      </c>
      <c r="E216" s="158">
        <f>SUM(E217:E219)</f>
        <v>0</v>
      </c>
      <c r="F216" s="104"/>
      <c r="G216" s="104"/>
      <c r="H216" s="104"/>
      <c r="I216" s="104"/>
      <c r="J216" s="104"/>
      <c r="K216" s="104"/>
      <c r="L216" s="104"/>
    </row>
    <row r="217" spans="1:12" s="101" customFormat="1" x14ac:dyDescent="0.3">
      <c r="B217" s="154"/>
      <c r="C217" s="239" t="s">
        <v>296</v>
      </c>
      <c r="D217" s="106" t="s">
        <v>2</v>
      </c>
      <c r="E217" s="107"/>
      <c r="F217" s="123" t="s">
        <v>300</v>
      </c>
      <c r="G217" s="231"/>
      <c r="H217" s="231"/>
      <c r="I217" s="231"/>
      <c r="J217" s="231"/>
      <c r="K217" s="231"/>
      <c r="L217" s="231"/>
    </row>
    <row r="218" spans="1:12" s="101" customFormat="1" x14ac:dyDescent="0.3">
      <c r="B218" s="154"/>
      <c r="C218" s="239" t="s">
        <v>297</v>
      </c>
      <c r="D218" s="106" t="s">
        <v>2</v>
      </c>
      <c r="E218" s="107"/>
      <c r="F218" s="123" t="s">
        <v>300</v>
      </c>
      <c r="G218" s="231"/>
      <c r="H218" s="231"/>
      <c r="I218" s="231"/>
      <c r="J218" s="231"/>
      <c r="K218" s="231"/>
      <c r="L218" s="231"/>
    </row>
    <row r="219" spans="1:12" x14ac:dyDescent="0.3">
      <c r="B219" s="105"/>
      <c r="C219" s="239" t="s">
        <v>298</v>
      </c>
      <c r="D219" s="106" t="s">
        <v>2</v>
      </c>
      <c r="E219" s="107"/>
      <c r="F219" s="123" t="s">
        <v>300</v>
      </c>
      <c r="G219" s="111"/>
      <c r="H219" s="111"/>
      <c r="I219" s="111"/>
      <c r="J219" s="111"/>
      <c r="K219" s="111"/>
      <c r="L219" s="111"/>
    </row>
    <row r="220" spans="1:12" x14ac:dyDescent="0.3">
      <c r="B220" s="113"/>
      <c r="C220" s="113"/>
      <c r="D220" s="114"/>
      <c r="E220" s="115"/>
      <c r="F220" s="111"/>
      <c r="G220" s="111"/>
      <c r="H220" s="111"/>
      <c r="I220" s="111"/>
      <c r="J220" s="111"/>
      <c r="K220" s="111"/>
      <c r="L220" s="111"/>
    </row>
    <row r="221" spans="1:12" x14ac:dyDescent="0.3">
      <c r="B221" s="116"/>
      <c r="C221" s="116" t="s">
        <v>8</v>
      </c>
      <c r="D221" s="117" t="s">
        <v>2</v>
      </c>
      <c r="E221" s="159">
        <f>SUM(E222:E222)</f>
        <v>-500</v>
      </c>
      <c r="F221" s="120"/>
      <c r="G221" s="120"/>
      <c r="H221" s="120"/>
      <c r="I221" s="120"/>
      <c r="J221" s="120"/>
      <c r="K221" s="120"/>
      <c r="L221" s="120"/>
    </row>
    <row r="222" spans="1:12" x14ac:dyDescent="0.3">
      <c r="B222" s="110"/>
      <c r="C222" s="105" t="s">
        <v>8</v>
      </c>
      <c r="D222" s="106" t="s">
        <v>2</v>
      </c>
      <c r="E222" s="107">
        <v>-500</v>
      </c>
      <c r="F222" s="111"/>
      <c r="G222" s="111"/>
      <c r="H222" s="111"/>
      <c r="I222" s="111"/>
      <c r="J222" s="111"/>
      <c r="K222" s="111"/>
      <c r="L222" s="111"/>
    </row>
    <row r="223" spans="1:12" x14ac:dyDescent="0.3">
      <c r="B223" s="110"/>
      <c r="C223" s="110"/>
      <c r="D223" s="125"/>
      <c r="E223" s="126"/>
      <c r="F223" s="127"/>
      <c r="G223" s="127"/>
      <c r="H223" s="127"/>
      <c r="I223" s="127"/>
      <c r="J223" s="127"/>
      <c r="K223" s="127"/>
      <c r="L223" s="127"/>
    </row>
    <row r="224" spans="1:12" x14ac:dyDescent="0.3">
      <c r="B224" s="116"/>
      <c r="C224" s="116" t="s">
        <v>156</v>
      </c>
      <c r="D224" s="117" t="s">
        <v>2</v>
      </c>
      <c r="E224" s="159">
        <f>SUM(E216,E221)</f>
        <v>-500</v>
      </c>
      <c r="F224" s="150"/>
      <c r="G224" s="150"/>
      <c r="H224" s="150"/>
      <c r="I224" s="150"/>
      <c r="J224" s="150"/>
      <c r="K224" s="150"/>
      <c r="L224" s="150"/>
    </row>
    <row r="225" spans="2:12" x14ac:dyDescent="0.3">
      <c r="B225" s="128"/>
      <c r="C225" s="128"/>
      <c r="D225" s="114"/>
      <c r="E225" s="115"/>
      <c r="F225" s="111"/>
      <c r="G225" s="111"/>
      <c r="H225" s="111"/>
      <c r="I225" s="111"/>
      <c r="J225" s="111"/>
      <c r="K225" s="111"/>
      <c r="L225" s="111"/>
    </row>
    <row r="226" spans="2:12" x14ac:dyDescent="0.3">
      <c r="B226" s="116"/>
      <c r="C226" s="116" t="s">
        <v>10</v>
      </c>
      <c r="D226" s="117" t="s">
        <v>2</v>
      </c>
      <c r="E226" s="159">
        <f>SUM(E227:E228)</f>
        <v>-500</v>
      </c>
      <c r="F226" s="119"/>
      <c r="G226" s="120"/>
      <c r="H226" s="120"/>
      <c r="I226" s="120"/>
      <c r="J226" s="120"/>
      <c r="K226" s="120"/>
      <c r="L226" s="120"/>
    </row>
    <row r="227" spans="2:12" x14ac:dyDescent="0.3">
      <c r="B227" s="105"/>
      <c r="C227" s="105" t="s">
        <v>11</v>
      </c>
      <c r="D227" s="114" t="s">
        <v>2</v>
      </c>
      <c r="E227" s="161">
        <f>IFERROR(INDEX('Company - Additional Info'!$D$14:$D$20,MATCH('Company - Unbundled IS'!$C227,'Company - Additional Info'!$B$14:$B$20,0))*
INDEX('Company - Additional Info'!$E$147:$P$168,MATCH('Company - Unbundled IS'!$C215,'Company - Additional Info'!$B$147:$B$168,0),MATCH(INDEX('Company - Additional Info'!$E$14:$E$20,MATCH('Company - Unbundled IS'!$C227,'Company - Additional Info'!$B$14:$B$20,0)),'Company - Additional Info'!$E$146:$P$146,0))/IF(OR($C227='Company - Additional Info'!$B$17, 'Company - Unbundled IS'!$C227='Company - Additional Info'!$B$18), INDEX('Company - Additional Info'!$E$170:$P$170, 1, MATCH(INDEX('Company - Additional Info'!$E$14:$E$20, MATCH('Company - Unbundled IS'!$C227,'Company - Additional Info'!$B$14:$B$20, 0)), 'Company - Additional Info'!$E$146:$P$146,0)), 1),0)</f>
        <v>0</v>
      </c>
      <c r="F227" s="151"/>
      <c r="G227" s="111"/>
      <c r="H227" s="111"/>
      <c r="I227" s="111"/>
      <c r="J227" s="111"/>
      <c r="K227" s="111"/>
      <c r="L227" s="111"/>
    </row>
    <row r="228" spans="2:12" x14ac:dyDescent="0.3">
      <c r="B228" s="105"/>
      <c r="C228" s="105" t="s">
        <v>246</v>
      </c>
      <c r="D228" s="114" t="s">
        <v>2</v>
      </c>
      <c r="E228" s="107">
        <v>-500</v>
      </c>
      <c r="F228" s="123" t="s">
        <v>300</v>
      </c>
      <c r="G228" s="111"/>
      <c r="H228" s="111"/>
      <c r="I228" s="111"/>
      <c r="J228" s="111"/>
      <c r="K228" s="111"/>
      <c r="L228" s="111"/>
    </row>
    <row r="229" spans="2:12" x14ac:dyDescent="0.3">
      <c r="B229" s="116"/>
      <c r="C229" s="116" t="s">
        <v>238</v>
      </c>
      <c r="D229" s="117" t="s">
        <v>2</v>
      </c>
      <c r="E229" s="159">
        <f>SUM(E216,E221,E226)</f>
        <v>-1000</v>
      </c>
      <c r="F229" s="120"/>
      <c r="G229" s="120"/>
      <c r="H229" s="120"/>
      <c r="I229" s="120"/>
      <c r="J229" s="120"/>
      <c r="K229" s="120"/>
      <c r="L229" s="120"/>
    </row>
    <row r="230" spans="2:12" s="101" customFormat="1" x14ac:dyDescent="0.3">
      <c r="B230" s="243"/>
      <c r="C230" s="105" t="s">
        <v>303</v>
      </c>
      <c r="D230" s="114" t="s">
        <v>2</v>
      </c>
      <c r="E230" s="107"/>
      <c r="F230" s="136"/>
      <c r="G230" s="136"/>
      <c r="H230" s="136"/>
      <c r="I230" s="136"/>
      <c r="J230" s="136"/>
      <c r="K230" s="136"/>
      <c r="L230" s="136"/>
    </row>
    <row r="231" spans="2:12" x14ac:dyDescent="0.3">
      <c r="B231" s="105"/>
      <c r="C231" s="105" t="s">
        <v>237</v>
      </c>
      <c r="D231" s="114" t="s">
        <v>2</v>
      </c>
      <c r="E231" s="161">
        <f>SUM('Company - Unbundled FA'!I264:O264)</f>
        <v>0</v>
      </c>
      <c r="F231" s="111"/>
      <c r="G231" s="111"/>
      <c r="H231" s="111"/>
      <c r="I231" s="111"/>
      <c r="J231" s="111"/>
      <c r="K231" s="111"/>
      <c r="L231" s="111"/>
    </row>
    <row r="232" spans="2:12" x14ac:dyDescent="0.3">
      <c r="B232" s="105"/>
      <c r="C232" s="105" t="s">
        <v>236</v>
      </c>
      <c r="D232" s="114" t="s">
        <v>2</v>
      </c>
      <c r="E232" s="161">
        <f>SUM('Company - Unbundled FA'!G264:H264)</f>
        <v>0</v>
      </c>
      <c r="F232" s="111"/>
      <c r="G232" s="111"/>
      <c r="H232" s="111"/>
      <c r="I232" s="111"/>
      <c r="J232" s="111"/>
      <c r="K232" s="111"/>
      <c r="L232" s="111"/>
    </row>
    <row r="233" spans="2:12" s="101" customFormat="1" x14ac:dyDescent="0.3">
      <c r="B233" s="105"/>
      <c r="C233" s="105" t="s">
        <v>13</v>
      </c>
      <c r="D233" s="114" t="s">
        <v>2</v>
      </c>
      <c r="E233" s="161">
        <f>SUM('Company - Unbundled FA'!E264:F264)</f>
        <v>0</v>
      </c>
      <c r="F233" s="153"/>
      <c r="G233" s="153"/>
      <c r="H233" s="153"/>
      <c r="I233" s="153"/>
      <c r="J233" s="153"/>
      <c r="K233" s="153"/>
      <c r="L233" s="153"/>
    </row>
    <row r="234" spans="2:12" x14ac:dyDescent="0.3">
      <c r="B234" s="116"/>
      <c r="C234" s="116" t="s">
        <v>223</v>
      </c>
      <c r="D234" s="117"/>
      <c r="E234" s="159">
        <f>SUM(E229:E233)</f>
        <v>-1000</v>
      </c>
      <c r="F234" s="120"/>
      <c r="G234" s="120"/>
      <c r="H234" s="120"/>
      <c r="I234" s="120"/>
      <c r="J234" s="120"/>
      <c r="K234" s="120"/>
      <c r="L234" s="120"/>
    </row>
    <row r="235" spans="2:12" x14ac:dyDescent="0.3">
      <c r="B235" s="105"/>
      <c r="C235" s="105" t="s">
        <v>194</v>
      </c>
      <c r="D235" s="114" t="s">
        <v>2</v>
      </c>
      <c r="E235" s="161">
        <f>IFERROR(INDEX('Company - Additional Info'!$D$14:$D$20,MATCH('Company - Unbundled IS'!$C235,'Company - Additional Info'!$B$14:$B$20,0))*
INDEX('Company - Additional Info'!$E$147:$P$168,MATCH('Company - Unbundled IS'!$C215,'Company - Additional Info'!$B$147:$B$168,0),MATCH(INDEX('Company - Additional Info'!$E$14:$E$20,MATCH('Company - Unbundled IS'!$C235,'Company - Additional Info'!$B$14:$B$20,0)),'Company - Additional Info'!$E$146:$P$146,0))/IF(OR($C235='Company - Additional Info'!$B$17, 'Company - Unbundled IS'!$C235='Company - Additional Info'!$B$18), INDEX('Company - Additional Info'!$E$170:$P$170, 1, MATCH(INDEX('Company - Additional Info'!$E$14:$E$20, MATCH('Company - Unbundled IS'!$C235,'Company - Additional Info'!$B$14:$B$20, 0)), 'Company - Additional Info'!$E$146:$P$146,0)), 1),0)</f>
        <v>0</v>
      </c>
      <c r="F235" s="151"/>
      <c r="G235" s="111"/>
      <c r="H235" s="111"/>
      <c r="I235" s="111"/>
      <c r="J235" s="111"/>
      <c r="K235" s="111"/>
      <c r="L235" s="111"/>
    </row>
    <row r="236" spans="2:12" x14ac:dyDescent="0.3">
      <c r="B236" s="105"/>
      <c r="C236" s="105" t="s">
        <v>224</v>
      </c>
      <c r="D236" s="114" t="s">
        <v>2</v>
      </c>
      <c r="E236" s="161">
        <f>IFERROR(INDEX('Company - Additional Info'!$D$14:$D$20,MATCH('Company - Unbundled IS'!$C236,'Company - Additional Info'!$B$14:$B$20,0))*
INDEX('Company - Additional Info'!$E$147:$P$168,MATCH('Company - Unbundled IS'!$C215,'Company - Additional Info'!$B$147:$B$168,0),MATCH(INDEX('Company - Additional Info'!$E$14:$E$20,MATCH('Company - Unbundled IS'!$C236,'Company - Additional Info'!$B$14:$B$20,0)),'Company - Additional Info'!$E$146:$P$146,0))/IF(OR($C236='Company - Additional Info'!$B$17, 'Company - Unbundled IS'!$C236='Company - Additional Info'!$B$18), INDEX('Company - Additional Info'!$E$170:$P$170, 1, MATCH(INDEX('Company - Additional Info'!$E$14:$E$20, MATCH('Company - Unbundled IS'!$C236,'Company - Additional Info'!$B$14:$B$20, 0)), 'Company - Additional Info'!$E$146:$P$146,0)), 1),0)</f>
        <v>0</v>
      </c>
      <c r="F236" s="151"/>
      <c r="G236" s="111"/>
      <c r="H236" s="111"/>
      <c r="I236" s="111"/>
      <c r="J236" s="111"/>
      <c r="K236" s="111"/>
      <c r="L236" s="111"/>
    </row>
    <row r="237" spans="2:12" x14ac:dyDescent="0.3">
      <c r="B237" s="116"/>
      <c r="C237" s="116" t="s">
        <v>239</v>
      </c>
      <c r="D237" s="117" t="s">
        <v>2</v>
      </c>
      <c r="E237" s="159">
        <f>SUM(E234:E236)</f>
        <v>-1000</v>
      </c>
      <c r="F237" s="120"/>
      <c r="G237" s="120"/>
      <c r="H237" s="120"/>
      <c r="I237" s="120"/>
      <c r="J237" s="120"/>
      <c r="K237" s="120"/>
      <c r="L237" s="120"/>
    </row>
  </sheetData>
  <sheetProtection formatCells="0" formatColumns="0" formatRows="0"/>
  <conditionalFormatting sqref="F192:L193">
    <cfRule type="containsText" dxfId="33" priority="1" operator="containsText" text="N/A">
      <formula>NOT(ISERROR(SEARCH("N/A",F192)))</formula>
    </cfRule>
  </conditionalFormatting>
  <hyperlinks>
    <hyperlink ref="C4" location="'Company - Unbundled IS'!B12" display="I. Fuel Stations Business" xr:uid="{45A97247-8BF1-483D-86BA-7F800960B179}"/>
    <hyperlink ref="C5" location="'Company - Unbundled IS'!B14" display="1. Fuel Business" xr:uid="{FFB8F2DA-7EB3-4AA4-9DF9-9A3929315DA3}"/>
    <hyperlink ref="C6" location="'Company - Unbundled IS'!B65" display="2. Non-Fuel Business" xr:uid="{6A20A453-9D74-42BB-9A74-5D4FA624E10E}"/>
    <hyperlink ref="C7" location="'Company - Unbundled IS'!B127" display="II. Hauling Business" xr:uid="{6DED67E7-1C87-44CE-A188-75A13F5F0DC8}"/>
    <hyperlink ref="C8" location="'Company - Unbundled IS'!B174" display="III. Corporate Business (Holding Level)" xr:uid="{FC393DDB-3F67-46B8-83BA-8989BB56D365}"/>
    <hyperlink ref="C9" location="'Company - Unbundled IS'!B208" display="IIV. Other Operating Activities" xr:uid="{C3CC70C0-21AF-42B8-BA1D-87929655C004}"/>
  </hyperlinks>
  <pageMargins left="0.7" right="0.7" top="0.75" bottom="0.75" header="0.3" footer="0.3"/>
  <pageSetup orientation="portrait" r:id="rId1"/>
  <headerFooter>
    <oddFooter>&amp;C_x000D_&amp;1#&amp;"Aptos"&amp;10&amp;K0000FF Restricted - مقيد</oddFooter>
  </headerFooter>
  <ignoredErrors>
    <ignoredError sqref="E172" formulaRange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EFFFA-01DB-4EAF-9E08-D90D07056A92}">
  <sheetPr codeName="Sheet9">
    <tabColor theme="7" tint="0.39997558519241921"/>
  </sheetPr>
  <dimension ref="A1:AD198"/>
  <sheetViews>
    <sheetView topLeftCell="C1" zoomScale="85" zoomScaleNormal="85" workbookViewId="0">
      <selection activeCell="F7" sqref="F7"/>
    </sheetView>
  </sheetViews>
  <sheetFormatPr defaultColWidth="9.09765625" defaultRowHeight="14.4" x14ac:dyDescent="0.3"/>
  <cols>
    <col min="1" max="1" width="2.69921875" style="77" customWidth="1"/>
    <col min="2" max="2" width="57.3984375" style="77" bestFit="1" customWidth="1"/>
    <col min="3" max="3" width="21.59765625" style="80" customWidth="1"/>
    <col min="4" max="28" width="30.59765625" style="77" customWidth="1"/>
    <col min="29" max="29" width="21.09765625" style="77" customWidth="1"/>
    <col min="30" max="30" width="21.19921875" style="77" customWidth="1"/>
    <col min="31" max="16384" width="9.09765625" style="77"/>
  </cols>
  <sheetData>
    <row r="1" spans="1:25" x14ac:dyDescent="0.3">
      <c r="A1" s="75"/>
      <c r="B1" s="75"/>
      <c r="C1" s="76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</row>
    <row r="2" spans="1:25" ht="13.8" x14ac:dyDescent="0.25">
      <c r="A2" s="75"/>
      <c r="B2" s="78" t="s">
        <v>100</v>
      </c>
      <c r="C2" s="79" t="s">
        <v>30</v>
      </c>
      <c r="D2" s="157">
        <f>'Company - Corporate Details'!C11</f>
        <v>2023</v>
      </c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</row>
    <row r="3" spans="1:25" ht="12" customHeight="1" x14ac:dyDescent="0.25">
      <c r="B3" s="165" t="s">
        <v>102</v>
      </c>
      <c r="C3" s="83"/>
      <c r="D3" s="84"/>
      <c r="E3" s="84"/>
      <c r="H3" s="84"/>
      <c r="I3" s="84"/>
      <c r="K3" s="84"/>
      <c r="L3" s="84"/>
    </row>
    <row r="4" spans="1:25" ht="12" customHeight="1" x14ac:dyDescent="0.25">
      <c r="B4" s="165" t="s">
        <v>103</v>
      </c>
      <c r="C4" s="83"/>
      <c r="D4" s="84"/>
      <c r="E4" s="84"/>
      <c r="F4" s="85" t="s">
        <v>0</v>
      </c>
      <c r="G4" s="86"/>
      <c r="H4" s="84"/>
      <c r="I4" s="84"/>
      <c r="K4" s="84"/>
      <c r="L4" s="84"/>
    </row>
    <row r="5" spans="1:25" ht="12" customHeight="1" x14ac:dyDescent="0.25">
      <c r="B5" s="165" t="s">
        <v>265</v>
      </c>
      <c r="C5" s="83"/>
      <c r="D5" s="84"/>
      <c r="E5" s="84"/>
      <c r="F5" s="84" t="s">
        <v>65</v>
      </c>
      <c r="G5" s="89" t="s">
        <v>66</v>
      </c>
      <c r="K5" s="84"/>
      <c r="L5" s="84"/>
    </row>
    <row r="6" spans="1:25" ht="12" customHeight="1" x14ac:dyDescent="0.25">
      <c r="B6" s="165" t="s">
        <v>272</v>
      </c>
      <c r="C6" s="83"/>
      <c r="D6" s="84"/>
      <c r="E6" s="84"/>
      <c r="F6" s="90" t="s">
        <v>65</v>
      </c>
      <c r="G6" s="89" t="s">
        <v>334</v>
      </c>
      <c r="K6" s="84"/>
      <c r="L6" s="84"/>
    </row>
    <row r="7" spans="1:25" ht="12" customHeight="1" x14ac:dyDescent="0.3">
      <c r="B7" s="165" t="s">
        <v>285</v>
      </c>
      <c r="C7" s="83"/>
      <c r="D7" s="84"/>
      <c r="E7" s="84"/>
      <c r="F7" s="301" t="s">
        <v>65</v>
      </c>
      <c r="G7" s="89" t="s">
        <v>335</v>
      </c>
      <c r="H7" s="89"/>
      <c r="I7" s="91"/>
      <c r="K7" s="92"/>
      <c r="L7" s="84"/>
    </row>
    <row r="8" spans="1:25" ht="12" customHeight="1" x14ac:dyDescent="0.3">
      <c r="B8" s="166" t="s">
        <v>104</v>
      </c>
      <c r="C8" s="83"/>
      <c r="D8" s="84"/>
      <c r="E8" s="84"/>
      <c r="F8" s="84"/>
      <c r="G8" s="84"/>
      <c r="H8" s="84"/>
      <c r="I8" s="84"/>
      <c r="K8" s="92"/>
      <c r="L8" s="84"/>
    </row>
    <row r="9" spans="1:25" ht="12" customHeight="1" x14ac:dyDescent="0.3">
      <c r="B9" s="166" t="s">
        <v>105</v>
      </c>
      <c r="C9" s="83"/>
      <c r="D9" s="84"/>
      <c r="E9" s="84"/>
      <c r="F9" s="84"/>
      <c r="G9" s="84"/>
      <c r="H9" s="84"/>
      <c r="I9" s="84"/>
      <c r="K9" s="92"/>
      <c r="L9" s="84"/>
    </row>
    <row r="10" spans="1:25" ht="12" customHeight="1" x14ac:dyDescent="0.3">
      <c r="B10" s="165" t="s">
        <v>286</v>
      </c>
      <c r="G10" s="84"/>
      <c r="H10" s="84"/>
      <c r="I10" s="84"/>
      <c r="L10" s="84"/>
    </row>
    <row r="11" spans="1:25" ht="12" customHeight="1" x14ac:dyDescent="0.3">
      <c r="B11" s="165" t="s">
        <v>295</v>
      </c>
      <c r="G11" s="84"/>
      <c r="H11" s="84"/>
      <c r="I11" s="84"/>
      <c r="L11" s="84"/>
    </row>
    <row r="12" spans="1:25" thickBot="1" x14ac:dyDescent="0.3">
      <c r="B12" s="93" t="s">
        <v>3</v>
      </c>
      <c r="C12" s="94" t="s">
        <v>1</v>
      </c>
      <c r="D12" s="94" t="s">
        <v>336</v>
      </c>
      <c r="E12" s="95"/>
      <c r="F12" s="95"/>
      <c r="G12" s="95"/>
      <c r="H12" s="95"/>
      <c r="I12" s="95"/>
      <c r="J12" s="95"/>
      <c r="K12" s="95"/>
      <c r="L12" s="84"/>
    </row>
    <row r="13" spans="1:25" ht="13.8" x14ac:dyDescent="0.25">
      <c r="B13" s="97" t="s">
        <v>102</v>
      </c>
      <c r="C13" s="98"/>
      <c r="D13" s="98"/>
      <c r="E13" s="182" t="s">
        <v>167</v>
      </c>
      <c r="F13" s="183"/>
      <c r="G13" s="98"/>
      <c r="H13" s="98"/>
      <c r="I13" s="98"/>
      <c r="J13" s="98"/>
      <c r="K13" s="98"/>
      <c r="L13" s="84"/>
    </row>
    <row r="14" spans="1:25" x14ac:dyDescent="0.3">
      <c r="B14" s="105" t="s">
        <v>11</v>
      </c>
      <c r="C14" s="114" t="s">
        <v>2</v>
      </c>
      <c r="D14" s="107">
        <v>500</v>
      </c>
      <c r="E14" s="184" t="s">
        <v>328</v>
      </c>
      <c r="F14" s="131"/>
      <c r="G14" s="111"/>
      <c r="H14" s="111"/>
      <c r="I14" s="111"/>
      <c r="J14" s="111"/>
      <c r="K14" s="111"/>
      <c r="L14" s="84"/>
      <c r="Y14" s="77" t="s">
        <v>238</v>
      </c>
    </row>
    <row r="15" spans="1:25" x14ac:dyDescent="0.3">
      <c r="B15" s="105" t="s">
        <v>15</v>
      </c>
      <c r="C15" s="114" t="s">
        <v>2</v>
      </c>
      <c r="D15" s="107">
        <v>600</v>
      </c>
      <c r="E15" s="184" t="s">
        <v>323</v>
      </c>
      <c r="F15" s="131"/>
      <c r="G15" s="111"/>
      <c r="H15" s="111"/>
      <c r="I15" s="111"/>
      <c r="J15" s="111"/>
      <c r="K15" s="111"/>
      <c r="L15" s="84"/>
      <c r="Y15" s="77" t="s">
        <v>223</v>
      </c>
    </row>
    <row r="16" spans="1:25" x14ac:dyDescent="0.3">
      <c r="B16" s="105" t="s">
        <v>47</v>
      </c>
      <c r="C16" s="114" t="s">
        <v>2</v>
      </c>
      <c r="D16" s="107"/>
      <c r="E16" s="184" t="s">
        <v>169</v>
      </c>
      <c r="F16" s="131"/>
      <c r="G16" s="131"/>
      <c r="H16" s="244"/>
      <c r="I16" s="111"/>
      <c r="J16" s="111"/>
      <c r="K16" s="111"/>
      <c r="L16" s="84"/>
      <c r="Y16" s="77" t="s">
        <v>326</v>
      </c>
    </row>
    <row r="17" spans="2:25" x14ac:dyDescent="0.3">
      <c r="B17" s="105" t="s">
        <v>12</v>
      </c>
      <c r="C17" s="114" t="s">
        <v>2</v>
      </c>
      <c r="D17" s="195">
        <f>SUM('Company - Unbundled FA'!G25:O25)</f>
        <v>0</v>
      </c>
      <c r="E17" s="184" t="s">
        <v>323</v>
      </c>
      <c r="F17" s="134"/>
      <c r="G17" s="134"/>
      <c r="H17" s="249"/>
      <c r="L17" s="84"/>
      <c r="Y17" s="77" t="s">
        <v>327</v>
      </c>
    </row>
    <row r="18" spans="2:25" x14ac:dyDescent="0.3">
      <c r="B18" s="105" t="s">
        <v>13</v>
      </c>
      <c r="C18" s="114" t="s">
        <v>2</v>
      </c>
      <c r="D18" s="195">
        <f>SUM('Company - Unbundled FA'!E25:F25)</f>
        <v>0</v>
      </c>
      <c r="E18" s="184" t="s">
        <v>323</v>
      </c>
      <c r="F18" s="134"/>
      <c r="G18" s="249"/>
      <c r="L18" s="84"/>
      <c r="Y18" s="77" t="s">
        <v>328</v>
      </c>
    </row>
    <row r="19" spans="2:25" x14ac:dyDescent="0.3">
      <c r="B19" s="105" t="s">
        <v>224</v>
      </c>
      <c r="C19" s="114" t="s">
        <v>2</v>
      </c>
      <c r="D19" s="107"/>
      <c r="E19" s="184" t="s">
        <v>223</v>
      </c>
      <c r="F19" s="248"/>
      <c r="L19" s="84"/>
      <c r="Y19" s="77" t="s">
        <v>329</v>
      </c>
    </row>
    <row r="20" spans="2:25" x14ac:dyDescent="0.3">
      <c r="B20" s="105" t="s">
        <v>194</v>
      </c>
      <c r="C20" s="114" t="s">
        <v>2</v>
      </c>
      <c r="D20" s="107"/>
      <c r="E20" s="184" t="s">
        <v>223</v>
      </c>
      <c r="F20" s="248"/>
      <c r="L20" s="84"/>
    </row>
    <row r="21" spans="2:25" x14ac:dyDescent="0.3">
      <c r="D21" s="196"/>
      <c r="F21" s="147"/>
      <c r="L21" s="84"/>
    </row>
    <row r="22" spans="2:25" ht="13.8" x14ac:dyDescent="0.25">
      <c r="B22" s="97" t="s">
        <v>103</v>
      </c>
      <c r="C22" s="98"/>
      <c r="D22" s="98"/>
      <c r="E22" s="182" t="s">
        <v>171</v>
      </c>
      <c r="F22" s="98"/>
      <c r="G22" s="98"/>
      <c r="H22" s="98"/>
      <c r="I22" s="98"/>
      <c r="J22" s="98"/>
      <c r="K22" s="98"/>
      <c r="L22" s="84"/>
    </row>
    <row r="23" spans="2:25" x14ac:dyDescent="0.3">
      <c r="B23" s="116" t="s">
        <v>57</v>
      </c>
      <c r="C23" s="117" t="s">
        <v>96</v>
      </c>
      <c r="D23" s="159">
        <f>SUM(D24:D30)</f>
        <v>0</v>
      </c>
      <c r="E23" s="159">
        <f>SUM(E24:E30)</f>
        <v>0</v>
      </c>
      <c r="F23" s="150"/>
      <c r="G23" s="150"/>
      <c r="H23" s="150"/>
      <c r="I23" s="150"/>
      <c r="J23" s="150"/>
      <c r="K23" s="150"/>
      <c r="L23" s="84"/>
    </row>
    <row r="24" spans="2:25" x14ac:dyDescent="0.3">
      <c r="B24" s="105" t="s">
        <v>89</v>
      </c>
      <c r="C24" s="114" t="s">
        <v>96</v>
      </c>
      <c r="D24" s="302"/>
      <c r="E24" s="302"/>
      <c r="F24" s="111"/>
      <c r="G24" s="111"/>
      <c r="H24" s="111"/>
      <c r="I24" s="111"/>
      <c r="J24" s="111"/>
      <c r="K24" s="111"/>
      <c r="L24" s="84"/>
    </row>
    <row r="25" spans="2:25" x14ac:dyDescent="0.3">
      <c r="B25" s="105" t="s">
        <v>90</v>
      </c>
      <c r="C25" s="106" t="s">
        <v>96</v>
      </c>
      <c r="D25" s="302"/>
      <c r="E25" s="302"/>
      <c r="F25" s="111"/>
      <c r="G25" s="111"/>
      <c r="H25" s="111"/>
      <c r="I25" s="111"/>
      <c r="J25" s="111"/>
      <c r="K25" s="111"/>
      <c r="L25" s="84"/>
    </row>
    <row r="26" spans="2:25" x14ac:dyDescent="0.3">
      <c r="B26" s="110" t="s">
        <v>91</v>
      </c>
      <c r="C26" s="80" t="s">
        <v>96</v>
      </c>
      <c r="D26" s="303"/>
      <c r="E26" s="302"/>
      <c r="L26" s="84"/>
    </row>
    <row r="27" spans="2:25" x14ac:dyDescent="0.3">
      <c r="B27" s="110" t="s">
        <v>92</v>
      </c>
      <c r="C27" s="80" t="s">
        <v>96</v>
      </c>
      <c r="D27" s="303"/>
      <c r="E27" s="302"/>
      <c r="L27" s="84"/>
    </row>
    <row r="28" spans="2:25" x14ac:dyDescent="0.3">
      <c r="B28" s="110" t="s">
        <v>93</v>
      </c>
      <c r="C28" s="80" t="s">
        <v>96</v>
      </c>
      <c r="D28" s="303"/>
      <c r="E28" s="302"/>
    </row>
    <row r="29" spans="2:25" x14ac:dyDescent="0.3">
      <c r="B29" s="110" t="s">
        <v>94</v>
      </c>
      <c r="C29" s="80" t="s">
        <v>96</v>
      </c>
      <c r="D29" s="303"/>
      <c r="E29" s="302"/>
    </row>
    <row r="30" spans="2:25" x14ac:dyDescent="0.3">
      <c r="B30" s="110" t="s">
        <v>95</v>
      </c>
      <c r="C30" s="80" t="s">
        <v>96</v>
      </c>
      <c r="D30" s="303"/>
      <c r="E30" s="302"/>
    </row>
    <row r="31" spans="2:25" ht="13.8" x14ac:dyDescent="0.25">
      <c r="C31" s="77"/>
    </row>
    <row r="32" spans="2:25" ht="13.8" x14ac:dyDescent="0.25">
      <c r="B32" s="97" t="s">
        <v>265</v>
      </c>
      <c r="C32" s="98"/>
      <c r="D32" s="182" t="s">
        <v>263</v>
      </c>
      <c r="E32" s="182" t="s">
        <v>264</v>
      </c>
      <c r="F32" s="98"/>
      <c r="G32" s="98"/>
      <c r="H32" s="98"/>
      <c r="I32" s="98"/>
      <c r="J32" s="98"/>
      <c r="K32" s="98"/>
    </row>
    <row r="33" spans="2:11" x14ac:dyDescent="0.3">
      <c r="B33" s="116" t="s">
        <v>197</v>
      </c>
      <c r="C33" s="117" t="s">
        <v>96</v>
      </c>
      <c r="D33" s="159">
        <f>SUM(D34:D40)</f>
        <v>1</v>
      </c>
      <c r="E33" s="159">
        <f>SUM(E34:E40)</f>
        <v>0</v>
      </c>
      <c r="F33" s="150"/>
      <c r="G33" s="150"/>
      <c r="H33" s="150"/>
      <c r="I33" s="150"/>
      <c r="J33" s="150"/>
      <c r="K33" s="150"/>
    </row>
    <row r="34" spans="2:11" x14ac:dyDescent="0.3">
      <c r="B34" s="105" t="s">
        <v>256</v>
      </c>
      <c r="C34" s="114" t="s">
        <v>96</v>
      </c>
      <c r="D34" s="303"/>
      <c r="E34" s="303"/>
      <c r="F34" s="111"/>
      <c r="G34" s="111"/>
      <c r="H34" s="111"/>
      <c r="I34" s="111"/>
      <c r="J34" s="111"/>
      <c r="K34" s="111"/>
    </row>
    <row r="35" spans="2:11" x14ac:dyDescent="0.3">
      <c r="B35" s="105" t="s">
        <v>257</v>
      </c>
      <c r="C35" s="106" t="s">
        <v>96</v>
      </c>
      <c r="D35" s="303"/>
      <c r="E35" s="303"/>
      <c r="F35" s="111"/>
      <c r="G35" s="111"/>
      <c r="H35" s="111"/>
      <c r="I35" s="111"/>
      <c r="J35" s="111"/>
      <c r="K35" s="111"/>
    </row>
    <row r="36" spans="2:11" x14ac:dyDescent="0.3">
      <c r="B36" s="110" t="s">
        <v>258</v>
      </c>
      <c r="C36" s="80" t="s">
        <v>96</v>
      </c>
      <c r="D36" s="303">
        <v>1</v>
      </c>
      <c r="E36" s="303"/>
    </row>
    <row r="37" spans="2:11" x14ac:dyDescent="0.3">
      <c r="B37" s="110" t="s">
        <v>259</v>
      </c>
      <c r="C37" s="80" t="s">
        <v>96</v>
      </c>
      <c r="D37" s="303"/>
      <c r="E37" s="303"/>
    </row>
    <row r="38" spans="2:11" x14ac:dyDescent="0.3">
      <c r="B38" s="110" t="s">
        <v>260</v>
      </c>
      <c r="C38" s="80" t="s">
        <v>96</v>
      </c>
      <c r="D38" s="303"/>
      <c r="E38" s="303"/>
    </row>
    <row r="39" spans="2:11" x14ac:dyDescent="0.3">
      <c r="B39" s="110" t="s">
        <v>261</v>
      </c>
      <c r="C39" s="80" t="s">
        <v>96</v>
      </c>
      <c r="D39" s="303"/>
      <c r="E39" s="303"/>
    </row>
    <row r="40" spans="2:11" x14ac:dyDescent="0.3">
      <c r="B40" s="110" t="s">
        <v>262</v>
      </c>
      <c r="C40" s="80" t="s">
        <v>96</v>
      </c>
      <c r="D40" s="303"/>
      <c r="E40" s="303"/>
    </row>
    <row r="41" spans="2:11" ht="13.8" x14ac:dyDescent="0.25">
      <c r="C41" s="77"/>
    </row>
    <row r="42" spans="2:11" ht="13.8" x14ac:dyDescent="0.25">
      <c r="B42" s="97" t="s">
        <v>272</v>
      </c>
      <c r="C42" s="98"/>
      <c r="D42" s="182"/>
      <c r="E42" s="182"/>
      <c r="F42" s="98"/>
      <c r="G42" s="98"/>
      <c r="H42" s="98"/>
      <c r="I42" s="98"/>
      <c r="J42" s="98"/>
      <c r="K42" s="98"/>
    </row>
    <row r="43" spans="2:11" ht="27.6" x14ac:dyDescent="0.25">
      <c r="B43" s="185" t="s">
        <v>274</v>
      </c>
      <c r="C43" s="186" t="s">
        <v>278</v>
      </c>
      <c r="D43" s="186" t="s">
        <v>277</v>
      </c>
      <c r="E43" s="186" t="s">
        <v>279</v>
      </c>
      <c r="F43" s="186" t="s">
        <v>280</v>
      </c>
      <c r="G43" s="187"/>
      <c r="H43" s="150"/>
      <c r="I43" s="150"/>
      <c r="J43" s="150"/>
      <c r="K43" s="150"/>
    </row>
    <row r="44" spans="2:11" ht="13.8" x14ac:dyDescent="0.25">
      <c r="B44" s="151" t="s">
        <v>275</v>
      </c>
      <c r="C44" s="241">
        <v>0.01</v>
      </c>
      <c r="D44" s="303"/>
      <c r="E44" s="303"/>
      <c r="F44" s="195">
        <f>C44*E44</f>
        <v>0</v>
      </c>
      <c r="H44" s="111"/>
      <c r="I44" s="111"/>
      <c r="J44" s="111"/>
      <c r="K44" s="111"/>
    </row>
    <row r="45" spans="2:11" ht="13.8" x14ac:dyDescent="0.25">
      <c r="B45" s="151" t="s">
        <v>337</v>
      </c>
      <c r="C45" s="241">
        <v>1.2E-2</v>
      </c>
      <c r="D45" s="303"/>
      <c r="E45" s="305"/>
      <c r="F45" s="195">
        <f t="shared" ref="F45:F51" si="0">C45*E45</f>
        <v>0</v>
      </c>
      <c r="H45" s="111"/>
      <c r="I45" s="111"/>
      <c r="J45" s="111"/>
      <c r="K45" s="111"/>
    </row>
    <row r="46" spans="2:11" ht="13.8" x14ac:dyDescent="0.25">
      <c r="B46" s="151" t="s">
        <v>338</v>
      </c>
      <c r="C46" s="241">
        <v>1.4E-2</v>
      </c>
      <c r="D46" s="303"/>
      <c r="E46" s="305"/>
      <c r="F46" s="195">
        <f t="shared" si="0"/>
        <v>0</v>
      </c>
    </row>
    <row r="47" spans="2:11" ht="13.8" x14ac:dyDescent="0.25">
      <c r="B47" s="151" t="s">
        <v>339</v>
      </c>
      <c r="C47" s="241">
        <v>2.7900000000000001E-2</v>
      </c>
      <c r="D47" s="303"/>
      <c r="E47" s="305">
        <v>1</v>
      </c>
      <c r="F47" s="304">
        <f>C47*E47</f>
        <v>2.7900000000000001E-2</v>
      </c>
    </row>
    <row r="48" spans="2:11" ht="13.8" x14ac:dyDescent="0.25">
      <c r="B48" s="151" t="s">
        <v>340</v>
      </c>
      <c r="C48" s="241">
        <v>4.19E-2</v>
      </c>
      <c r="D48" s="303"/>
      <c r="E48" s="305"/>
      <c r="F48" s="195">
        <f t="shared" si="0"/>
        <v>0</v>
      </c>
    </row>
    <row r="49" spans="2:11" ht="13.8" x14ac:dyDescent="0.25">
      <c r="B49" s="151" t="s">
        <v>341</v>
      </c>
      <c r="C49" s="241">
        <v>5.5800000000000002E-2</v>
      </c>
      <c r="D49" s="303"/>
      <c r="E49" s="305"/>
      <c r="F49" s="195">
        <f t="shared" si="0"/>
        <v>0</v>
      </c>
    </row>
    <row r="50" spans="2:11" ht="13.8" x14ac:dyDescent="0.25">
      <c r="B50" s="151" t="s">
        <v>342</v>
      </c>
      <c r="C50" s="241">
        <v>6.9800000000000001E-2</v>
      </c>
      <c r="D50" s="303"/>
      <c r="E50" s="305"/>
      <c r="F50" s="195">
        <f t="shared" si="0"/>
        <v>0</v>
      </c>
    </row>
    <row r="51" spans="2:11" thickBot="1" x14ac:dyDescent="0.3">
      <c r="B51" s="151" t="s">
        <v>276</v>
      </c>
      <c r="C51" s="241">
        <v>9.7699999999999995E-2</v>
      </c>
      <c r="D51" s="303"/>
      <c r="E51" s="305"/>
      <c r="F51" s="197">
        <f t="shared" si="0"/>
        <v>0</v>
      </c>
    </row>
    <row r="52" spans="2:11" thickTop="1" x14ac:dyDescent="0.25">
      <c r="B52" s="188"/>
      <c r="C52" s="118"/>
      <c r="D52" s="158">
        <f>SUM(D44:D51)</f>
        <v>0</v>
      </c>
      <c r="E52" s="158">
        <f>SUM(E44:E51)</f>
        <v>1</v>
      </c>
      <c r="F52" s="158">
        <f>SUM(F44:F51)</f>
        <v>2.7900000000000001E-2</v>
      </c>
    </row>
    <row r="53" spans="2:11" ht="13.8" x14ac:dyDescent="0.25">
      <c r="B53" s="189"/>
      <c r="C53" s="118"/>
      <c r="D53" s="118"/>
      <c r="E53" s="159">
        <f>E52-D33</f>
        <v>0</v>
      </c>
      <c r="F53" s="242" t="str">
        <f>IF(E53=0,"","Total Volume Transported in Table (IV) has to match Table (III)")</f>
        <v/>
      </c>
      <c r="G53" s="118"/>
      <c r="H53" s="118"/>
      <c r="I53" s="118"/>
      <c r="J53" s="118"/>
      <c r="K53" s="118"/>
    </row>
    <row r="54" spans="2:11" ht="13.8" x14ac:dyDescent="0.25">
      <c r="B54" s="190" t="s">
        <v>285</v>
      </c>
      <c r="C54" s="98"/>
      <c r="D54" s="98"/>
      <c r="E54" s="98"/>
      <c r="F54" s="98"/>
      <c r="G54" s="98"/>
      <c r="H54" s="98"/>
      <c r="I54" s="98"/>
      <c r="J54" s="98"/>
      <c r="K54" s="98"/>
    </row>
    <row r="55" spans="2:11" x14ac:dyDescent="0.3">
      <c r="D55" s="147"/>
    </row>
    <row r="56" spans="2:11" ht="13.8" x14ac:dyDescent="0.25">
      <c r="B56" s="99" t="s">
        <v>104</v>
      </c>
      <c r="C56" s="100"/>
      <c r="D56" s="100"/>
      <c r="E56" s="100"/>
      <c r="F56" s="100"/>
      <c r="G56" s="100"/>
      <c r="H56" s="100"/>
      <c r="I56" s="100"/>
      <c r="J56" s="100"/>
      <c r="K56" s="100"/>
    </row>
    <row r="57" spans="2:11" x14ac:dyDescent="0.3">
      <c r="B57" s="116" t="s">
        <v>57</v>
      </c>
      <c r="C57" s="117" t="s">
        <v>56</v>
      </c>
      <c r="D57" s="198">
        <f>SUM(D58)</f>
        <v>0</v>
      </c>
      <c r="E57" s="150"/>
      <c r="F57" s="150"/>
      <c r="G57" s="150"/>
      <c r="H57" s="150"/>
      <c r="I57" s="150"/>
      <c r="J57" s="150"/>
      <c r="K57" s="150"/>
    </row>
    <row r="58" spans="2:11" x14ac:dyDescent="0.3">
      <c r="B58" s="110" t="s">
        <v>58</v>
      </c>
      <c r="C58" s="114" t="s">
        <v>311</v>
      </c>
      <c r="D58" s="161">
        <f>SUM(D59:D60)</f>
        <v>0</v>
      </c>
      <c r="E58" s="122"/>
      <c r="F58" s="111"/>
      <c r="G58" s="111"/>
      <c r="H58" s="111"/>
      <c r="I58" s="111"/>
      <c r="J58" s="111"/>
      <c r="K58" s="111"/>
    </row>
    <row r="59" spans="2:11" x14ac:dyDescent="0.3">
      <c r="B59" s="191" t="s">
        <v>87</v>
      </c>
      <c r="C59" s="114" t="s">
        <v>311</v>
      </c>
      <c r="D59" s="303"/>
    </row>
    <row r="60" spans="2:11" x14ac:dyDescent="0.3">
      <c r="B60" s="191" t="s">
        <v>88</v>
      </c>
      <c r="C60" s="114" t="s">
        <v>311</v>
      </c>
      <c r="D60" s="303"/>
    </row>
    <row r="62" spans="2:11" x14ac:dyDescent="0.3">
      <c r="D62" s="142" t="s">
        <v>49</v>
      </c>
      <c r="E62" s="142" t="s">
        <v>50</v>
      </c>
      <c r="F62" s="142" t="s">
        <v>20</v>
      </c>
      <c r="G62" s="142" t="s">
        <v>21</v>
      </c>
      <c r="H62" s="142" t="s">
        <v>22</v>
      </c>
      <c r="I62" s="142" t="s">
        <v>23</v>
      </c>
      <c r="J62" s="142" t="s">
        <v>24</v>
      </c>
      <c r="K62" s="142" t="s">
        <v>51</v>
      </c>
    </row>
    <row r="63" spans="2:11" x14ac:dyDescent="0.3">
      <c r="B63" s="116" t="s">
        <v>59</v>
      </c>
      <c r="C63" s="117" t="s">
        <v>56</v>
      </c>
      <c r="D63" s="159">
        <f>SUM(D64,D67)</f>
        <v>0</v>
      </c>
      <c r="E63" s="159">
        <f t="shared" ref="E63:K63" si="1">SUM(E64,E67)</f>
        <v>0</v>
      </c>
      <c r="F63" s="159">
        <f t="shared" si="1"/>
        <v>0</v>
      </c>
      <c r="G63" s="159">
        <f t="shared" si="1"/>
        <v>0</v>
      </c>
      <c r="H63" s="159">
        <f t="shared" si="1"/>
        <v>0</v>
      </c>
      <c r="I63" s="159">
        <f t="shared" si="1"/>
        <v>0</v>
      </c>
      <c r="J63" s="159">
        <f t="shared" si="1"/>
        <v>0</v>
      </c>
      <c r="K63" s="159">
        <f t="shared" si="1"/>
        <v>0</v>
      </c>
    </row>
    <row r="64" spans="2:11" x14ac:dyDescent="0.3">
      <c r="B64" s="110" t="s">
        <v>60</v>
      </c>
      <c r="C64" s="114" t="s">
        <v>311</v>
      </c>
      <c r="D64" s="161">
        <f>SUM(D65:D66)</f>
        <v>0</v>
      </c>
      <c r="E64" s="161">
        <f t="shared" ref="E64:K64" si="2">SUM(E65:E66)</f>
        <v>0</v>
      </c>
      <c r="F64" s="161">
        <f t="shared" si="2"/>
        <v>0</v>
      </c>
      <c r="G64" s="161">
        <f t="shared" si="2"/>
        <v>0</v>
      </c>
      <c r="H64" s="161">
        <f t="shared" si="2"/>
        <v>0</v>
      </c>
      <c r="I64" s="161">
        <f t="shared" si="2"/>
        <v>0</v>
      </c>
      <c r="J64" s="161">
        <f t="shared" si="2"/>
        <v>0</v>
      </c>
      <c r="K64" s="161">
        <f t="shared" si="2"/>
        <v>0</v>
      </c>
    </row>
    <row r="65" spans="2:12" x14ac:dyDescent="0.3">
      <c r="B65" s="191" t="s">
        <v>87</v>
      </c>
      <c r="C65" s="114" t="s">
        <v>311</v>
      </c>
      <c r="D65" s="303"/>
      <c r="E65" s="303"/>
      <c r="F65" s="303"/>
      <c r="G65" s="303"/>
      <c r="H65" s="303"/>
      <c r="I65" s="303"/>
      <c r="J65" s="303"/>
      <c r="K65" s="303"/>
    </row>
    <row r="66" spans="2:12" x14ac:dyDescent="0.3">
      <c r="B66" s="191" t="s">
        <v>88</v>
      </c>
      <c r="C66" s="114" t="s">
        <v>311</v>
      </c>
      <c r="D66" s="303"/>
      <c r="E66" s="303"/>
      <c r="F66" s="303"/>
      <c r="G66" s="303"/>
      <c r="H66" s="303"/>
      <c r="I66" s="303"/>
      <c r="J66" s="303"/>
      <c r="K66" s="303"/>
    </row>
    <row r="67" spans="2:12" x14ac:dyDescent="0.3">
      <c r="B67" s="110" t="s">
        <v>61</v>
      </c>
      <c r="C67" s="114" t="s">
        <v>311</v>
      </c>
      <c r="D67" s="161">
        <f t="shared" ref="D67:K67" si="3">SUM(D68:D69)</f>
        <v>0</v>
      </c>
      <c r="E67" s="161">
        <f t="shared" si="3"/>
        <v>0</v>
      </c>
      <c r="F67" s="161">
        <f t="shared" si="3"/>
        <v>0</v>
      </c>
      <c r="G67" s="161">
        <f t="shared" si="3"/>
        <v>0</v>
      </c>
      <c r="H67" s="161">
        <f t="shared" si="3"/>
        <v>0</v>
      </c>
      <c r="I67" s="161">
        <f t="shared" si="3"/>
        <v>0</v>
      </c>
      <c r="J67" s="161">
        <f t="shared" si="3"/>
        <v>0</v>
      </c>
      <c r="K67" s="161">
        <f t="shared" si="3"/>
        <v>0</v>
      </c>
    </row>
    <row r="68" spans="2:12" x14ac:dyDescent="0.3">
      <c r="B68" s="191" t="s">
        <v>87</v>
      </c>
      <c r="C68" s="114" t="s">
        <v>311</v>
      </c>
      <c r="D68" s="143"/>
      <c r="E68" s="143"/>
      <c r="F68" s="143"/>
      <c r="G68" s="143"/>
      <c r="H68" s="143"/>
      <c r="I68" s="143"/>
      <c r="J68" s="143"/>
      <c r="K68" s="143"/>
    </row>
    <row r="69" spans="2:12" x14ac:dyDescent="0.3">
      <c r="B69" s="191" t="s">
        <v>88</v>
      </c>
      <c r="C69" s="114" t="s">
        <v>311</v>
      </c>
      <c r="D69" s="143"/>
      <c r="E69" s="143"/>
      <c r="F69" s="143"/>
      <c r="G69" s="143"/>
      <c r="H69" s="143"/>
      <c r="I69" s="143"/>
      <c r="J69" s="143"/>
      <c r="K69" s="143"/>
    </row>
    <row r="70" spans="2:12" ht="13.8" x14ac:dyDescent="0.25">
      <c r="C70" s="77"/>
      <c r="D70" s="192"/>
      <c r="E70" s="192"/>
      <c r="F70" s="192"/>
      <c r="G70" s="192"/>
      <c r="H70" s="192"/>
      <c r="I70" s="192"/>
      <c r="J70" s="192"/>
      <c r="K70" s="192"/>
    </row>
    <row r="71" spans="2:12" x14ac:dyDescent="0.3">
      <c r="B71" s="116" t="s">
        <v>197</v>
      </c>
      <c r="C71" s="117" t="s">
        <v>56</v>
      </c>
      <c r="D71" s="159">
        <f>SUM(D72)</f>
        <v>0</v>
      </c>
      <c r="E71" s="150"/>
      <c r="F71" s="150"/>
      <c r="G71" s="150"/>
      <c r="H71" s="150"/>
      <c r="I71" s="150"/>
      <c r="J71" s="150"/>
      <c r="K71" s="150"/>
    </row>
    <row r="72" spans="2:12" x14ac:dyDescent="0.3">
      <c r="B72" s="110" t="s">
        <v>197</v>
      </c>
      <c r="C72" s="114" t="s">
        <v>311</v>
      </c>
      <c r="D72" s="161">
        <f>SUM(D73:D74)</f>
        <v>0</v>
      </c>
      <c r="E72" s="137"/>
      <c r="F72" s="137"/>
      <c r="G72" s="137"/>
      <c r="H72" s="137"/>
      <c r="I72" s="137"/>
      <c r="J72" s="137"/>
      <c r="K72" s="137"/>
    </row>
    <row r="73" spans="2:12" x14ac:dyDescent="0.3">
      <c r="B73" s="191" t="s">
        <v>87</v>
      </c>
      <c r="C73" s="114" t="s">
        <v>311</v>
      </c>
      <c r="D73" s="303"/>
      <c r="E73" s="192"/>
      <c r="F73" s="192"/>
      <c r="G73" s="192"/>
      <c r="H73" s="192"/>
      <c r="I73" s="192"/>
      <c r="J73" s="192"/>
      <c r="K73" s="192"/>
    </row>
    <row r="74" spans="2:12" x14ac:dyDescent="0.3">
      <c r="B74" s="191" t="s">
        <v>88</v>
      </c>
      <c r="C74" s="114" t="s">
        <v>311</v>
      </c>
      <c r="D74" s="303"/>
      <c r="E74" s="192"/>
      <c r="F74" s="192"/>
      <c r="G74" s="192"/>
      <c r="H74" s="192"/>
      <c r="I74" s="192"/>
      <c r="J74" s="192"/>
      <c r="K74" s="192"/>
      <c r="L74" s="192"/>
    </row>
    <row r="75" spans="2:12" ht="13.8" x14ac:dyDescent="0.25">
      <c r="C75" s="77"/>
      <c r="D75" s="192"/>
      <c r="E75" s="192"/>
      <c r="F75" s="192"/>
      <c r="G75" s="192"/>
      <c r="H75" s="192"/>
      <c r="I75" s="192"/>
      <c r="J75" s="192"/>
      <c r="K75" s="192"/>
      <c r="L75" s="192"/>
    </row>
    <row r="76" spans="2:12" x14ac:dyDescent="0.3">
      <c r="B76" s="116" t="s">
        <v>244</v>
      </c>
      <c r="C76" s="117" t="s">
        <v>56</v>
      </c>
      <c r="D76" s="159">
        <f>SUM(D77)</f>
        <v>0</v>
      </c>
      <c r="E76" s="150"/>
      <c r="F76" s="150"/>
      <c r="G76" s="150"/>
      <c r="H76" s="150"/>
      <c r="I76" s="150"/>
      <c r="J76" s="150"/>
      <c r="K76" s="150"/>
      <c r="L76" s="179"/>
    </row>
    <row r="77" spans="2:12" x14ac:dyDescent="0.3">
      <c r="B77" s="110" t="s">
        <v>244</v>
      </c>
      <c r="C77" s="114" t="s">
        <v>311</v>
      </c>
      <c r="D77" s="161">
        <f>SUM(D78:D79)</f>
        <v>0</v>
      </c>
      <c r="E77" s="137"/>
      <c r="F77" s="137"/>
      <c r="G77" s="137"/>
      <c r="H77" s="137"/>
      <c r="I77" s="137"/>
      <c r="J77" s="137"/>
      <c r="K77" s="137"/>
      <c r="L77" s="192"/>
    </row>
    <row r="78" spans="2:12" x14ac:dyDescent="0.3">
      <c r="B78" s="191" t="s">
        <v>87</v>
      </c>
      <c r="C78" s="114" t="s">
        <v>311</v>
      </c>
      <c r="D78" s="303"/>
      <c r="E78" s="192"/>
      <c r="F78" s="192"/>
      <c r="G78" s="192"/>
      <c r="H78" s="192"/>
      <c r="I78" s="192"/>
      <c r="J78" s="192"/>
      <c r="K78" s="192"/>
      <c r="L78" s="192"/>
    </row>
    <row r="79" spans="2:12" x14ac:dyDescent="0.3">
      <c r="B79" s="191" t="s">
        <v>88</v>
      </c>
      <c r="C79" s="114" t="s">
        <v>311</v>
      </c>
      <c r="D79" s="303"/>
      <c r="E79" s="192"/>
      <c r="F79" s="192"/>
      <c r="G79" s="192"/>
      <c r="H79" s="192"/>
      <c r="I79" s="192"/>
      <c r="J79" s="192"/>
      <c r="K79" s="192"/>
      <c r="L79" s="192"/>
    </row>
    <row r="80" spans="2:12" ht="13.8" x14ac:dyDescent="0.25">
      <c r="C80" s="77"/>
    </row>
    <row r="81" spans="2:11" ht="13.8" x14ac:dyDescent="0.25">
      <c r="B81" s="99" t="s">
        <v>105</v>
      </c>
      <c r="C81" s="100"/>
      <c r="D81" s="100"/>
      <c r="E81" s="100"/>
      <c r="F81" s="100"/>
      <c r="G81" s="100"/>
      <c r="H81" s="100"/>
      <c r="I81" s="100"/>
      <c r="J81" s="100"/>
      <c r="K81" s="100"/>
    </row>
    <row r="82" spans="2:11" x14ac:dyDescent="0.3">
      <c r="B82" s="116" t="s">
        <v>57</v>
      </c>
      <c r="C82" s="117" t="s">
        <v>56</v>
      </c>
      <c r="D82" s="198">
        <f>SUM(D83)</f>
        <v>1</v>
      </c>
      <c r="E82" s="150"/>
      <c r="F82" s="150"/>
      <c r="G82" s="150"/>
      <c r="H82" s="150"/>
      <c r="I82" s="150"/>
      <c r="J82" s="150"/>
      <c r="K82" s="150"/>
    </row>
    <row r="83" spans="2:11" x14ac:dyDescent="0.3">
      <c r="B83" s="110" t="s">
        <v>58</v>
      </c>
      <c r="C83" s="114" t="s">
        <v>311</v>
      </c>
      <c r="D83" s="161">
        <f>SUM(D84:D85)</f>
        <v>1</v>
      </c>
      <c r="E83" s="122"/>
      <c r="F83" s="111"/>
      <c r="G83" s="111"/>
      <c r="H83" s="111"/>
      <c r="I83" s="111"/>
      <c r="J83" s="111"/>
      <c r="K83" s="111"/>
    </row>
    <row r="84" spans="2:11" x14ac:dyDescent="0.3">
      <c r="B84" s="191" t="s">
        <v>87</v>
      </c>
      <c r="C84" s="114" t="s">
        <v>311</v>
      </c>
      <c r="D84" s="303">
        <v>1</v>
      </c>
    </row>
    <row r="85" spans="2:11" x14ac:dyDescent="0.3">
      <c r="B85" s="191" t="s">
        <v>88</v>
      </c>
      <c r="C85" s="114" t="s">
        <v>311</v>
      </c>
      <c r="D85" s="303"/>
    </row>
    <row r="87" spans="2:11" x14ac:dyDescent="0.3">
      <c r="D87" s="142" t="s">
        <v>49</v>
      </c>
      <c r="E87" s="142" t="s">
        <v>50</v>
      </c>
      <c r="F87" s="142" t="s">
        <v>20</v>
      </c>
      <c r="G87" s="142" t="s">
        <v>21</v>
      </c>
      <c r="H87" s="142" t="s">
        <v>22</v>
      </c>
      <c r="I87" s="142" t="s">
        <v>23</v>
      </c>
      <c r="J87" s="142" t="s">
        <v>24</v>
      </c>
      <c r="K87" s="142" t="s">
        <v>51</v>
      </c>
    </row>
    <row r="88" spans="2:11" x14ac:dyDescent="0.3">
      <c r="B88" s="116" t="s">
        <v>59</v>
      </c>
      <c r="C88" s="117" t="s">
        <v>56</v>
      </c>
      <c r="D88" s="159">
        <f>SUM(D89,D92)</f>
        <v>5</v>
      </c>
      <c r="E88" s="159">
        <f t="shared" ref="E88:K88" si="4">SUM(E89,E92)</f>
        <v>0</v>
      </c>
      <c r="F88" s="159">
        <f t="shared" si="4"/>
        <v>0</v>
      </c>
      <c r="G88" s="159">
        <f t="shared" si="4"/>
        <v>0</v>
      </c>
      <c r="H88" s="159">
        <f t="shared" si="4"/>
        <v>0</v>
      </c>
      <c r="I88" s="159">
        <f t="shared" si="4"/>
        <v>0</v>
      </c>
      <c r="J88" s="159">
        <f t="shared" si="4"/>
        <v>0</v>
      </c>
      <c r="K88" s="159">
        <f t="shared" si="4"/>
        <v>0</v>
      </c>
    </row>
    <row r="89" spans="2:11" x14ac:dyDescent="0.3">
      <c r="B89" s="110" t="s">
        <v>60</v>
      </c>
      <c r="C89" s="114" t="s">
        <v>311</v>
      </c>
      <c r="D89" s="161">
        <f>SUM(D90:D91)</f>
        <v>2</v>
      </c>
      <c r="E89" s="161">
        <f t="shared" ref="E89:K89" si="5">SUM(E90:E91)</f>
        <v>0</v>
      </c>
      <c r="F89" s="161">
        <f t="shared" si="5"/>
        <v>0</v>
      </c>
      <c r="G89" s="161">
        <f t="shared" si="5"/>
        <v>0</v>
      </c>
      <c r="H89" s="161">
        <f t="shared" si="5"/>
        <v>0</v>
      </c>
      <c r="I89" s="161">
        <f t="shared" si="5"/>
        <v>0</v>
      </c>
      <c r="J89" s="161">
        <f t="shared" si="5"/>
        <v>0</v>
      </c>
      <c r="K89" s="161">
        <f t="shared" si="5"/>
        <v>0</v>
      </c>
    </row>
    <row r="90" spans="2:11" x14ac:dyDescent="0.3">
      <c r="B90" s="191" t="s">
        <v>87</v>
      </c>
      <c r="C90" s="114" t="s">
        <v>311</v>
      </c>
      <c r="D90" s="303">
        <v>2</v>
      </c>
      <c r="E90" s="303"/>
      <c r="F90" s="303"/>
      <c r="G90" s="303"/>
      <c r="H90" s="303"/>
      <c r="I90" s="303"/>
      <c r="J90" s="303"/>
      <c r="K90" s="303"/>
    </row>
    <row r="91" spans="2:11" x14ac:dyDescent="0.3">
      <c r="B91" s="191" t="s">
        <v>88</v>
      </c>
      <c r="C91" s="114" t="s">
        <v>311</v>
      </c>
      <c r="D91" s="303"/>
      <c r="E91" s="303"/>
      <c r="F91" s="303"/>
      <c r="G91" s="303"/>
      <c r="H91" s="303"/>
      <c r="I91" s="303"/>
      <c r="J91" s="303"/>
      <c r="K91" s="303"/>
    </row>
    <row r="92" spans="2:11" x14ac:dyDescent="0.3">
      <c r="B92" s="110" t="s">
        <v>61</v>
      </c>
      <c r="C92" s="114" t="s">
        <v>311</v>
      </c>
      <c r="D92" s="161">
        <f t="shared" ref="D92:K92" si="6">SUM(D93:D94)</f>
        <v>3</v>
      </c>
      <c r="E92" s="161">
        <f t="shared" si="6"/>
        <v>0</v>
      </c>
      <c r="F92" s="161">
        <f t="shared" si="6"/>
        <v>0</v>
      </c>
      <c r="G92" s="161">
        <f t="shared" si="6"/>
        <v>0</v>
      </c>
      <c r="H92" s="161">
        <f t="shared" si="6"/>
        <v>0</v>
      </c>
      <c r="I92" s="161">
        <f t="shared" si="6"/>
        <v>0</v>
      </c>
      <c r="J92" s="161">
        <f t="shared" si="6"/>
        <v>0</v>
      </c>
      <c r="K92" s="161">
        <f t="shared" si="6"/>
        <v>0</v>
      </c>
    </row>
    <row r="93" spans="2:11" x14ac:dyDescent="0.3">
      <c r="B93" s="191" t="s">
        <v>87</v>
      </c>
      <c r="C93" s="114" t="s">
        <v>311</v>
      </c>
      <c r="D93" s="303">
        <v>3</v>
      </c>
      <c r="E93" s="303"/>
      <c r="F93" s="303"/>
      <c r="G93" s="303"/>
      <c r="H93" s="303"/>
      <c r="I93" s="303"/>
      <c r="J93" s="303"/>
      <c r="K93" s="303"/>
    </row>
    <row r="94" spans="2:11" x14ac:dyDescent="0.3">
      <c r="B94" s="191" t="s">
        <v>88</v>
      </c>
      <c r="C94" s="114" t="s">
        <v>311</v>
      </c>
      <c r="D94" s="303"/>
      <c r="E94" s="303"/>
      <c r="F94" s="303"/>
      <c r="G94" s="303"/>
      <c r="H94" s="303"/>
      <c r="I94" s="303"/>
      <c r="J94" s="303"/>
      <c r="K94" s="303"/>
    </row>
    <row r="95" spans="2:11" ht="13.8" x14ac:dyDescent="0.25">
      <c r="C95" s="77"/>
      <c r="D95" s="192"/>
      <c r="E95" s="192"/>
      <c r="F95" s="192"/>
      <c r="G95" s="192"/>
      <c r="H95" s="192"/>
      <c r="I95" s="192"/>
      <c r="J95" s="192"/>
      <c r="K95" s="192"/>
    </row>
    <row r="96" spans="2:11" x14ac:dyDescent="0.3">
      <c r="B96" s="116" t="s">
        <v>197</v>
      </c>
      <c r="C96" s="117" t="s">
        <v>56</v>
      </c>
      <c r="D96" s="159">
        <f>SUM(D97)</f>
        <v>4</v>
      </c>
      <c r="E96" s="150"/>
      <c r="F96" s="150"/>
      <c r="G96" s="150"/>
      <c r="H96" s="150"/>
      <c r="I96" s="150"/>
      <c r="J96" s="150"/>
      <c r="K96" s="150"/>
    </row>
    <row r="97" spans="2:12" x14ac:dyDescent="0.3">
      <c r="B97" s="110" t="s">
        <v>197</v>
      </c>
      <c r="C97" s="114" t="s">
        <v>311</v>
      </c>
      <c r="D97" s="161">
        <f>SUM(D98:D99)</f>
        <v>4</v>
      </c>
      <c r="E97" s="137"/>
      <c r="F97" s="137"/>
      <c r="G97" s="137"/>
      <c r="H97" s="137"/>
      <c r="I97" s="137"/>
      <c r="J97" s="137"/>
      <c r="K97" s="137"/>
    </row>
    <row r="98" spans="2:12" x14ac:dyDescent="0.3">
      <c r="B98" s="191" t="s">
        <v>87</v>
      </c>
      <c r="C98" s="114" t="s">
        <v>311</v>
      </c>
      <c r="D98" s="303">
        <v>4</v>
      </c>
      <c r="E98" s="192"/>
      <c r="F98" s="192"/>
      <c r="G98" s="192"/>
      <c r="H98" s="192"/>
      <c r="I98" s="192"/>
      <c r="J98" s="192"/>
      <c r="K98" s="192"/>
      <c r="L98" s="179"/>
    </row>
    <row r="99" spans="2:12" x14ac:dyDescent="0.3">
      <c r="B99" s="191" t="s">
        <v>88</v>
      </c>
      <c r="C99" s="114" t="s">
        <v>311</v>
      </c>
      <c r="D99" s="303"/>
      <c r="E99" s="192"/>
      <c r="F99" s="192"/>
      <c r="G99" s="192"/>
      <c r="H99" s="192"/>
      <c r="I99" s="192"/>
      <c r="J99" s="192"/>
      <c r="K99" s="192"/>
      <c r="L99" s="179"/>
    </row>
    <row r="100" spans="2:12" ht="13.8" x14ac:dyDescent="0.25">
      <c r="C100" s="77"/>
      <c r="D100" s="192"/>
      <c r="E100" s="192"/>
      <c r="F100" s="192"/>
      <c r="G100" s="192"/>
      <c r="H100" s="192"/>
      <c r="I100" s="192"/>
      <c r="J100" s="192"/>
      <c r="K100" s="192"/>
      <c r="L100" s="179"/>
    </row>
    <row r="101" spans="2:12" x14ac:dyDescent="0.3">
      <c r="B101" s="116" t="s">
        <v>62</v>
      </c>
      <c r="C101" s="117" t="s">
        <v>56</v>
      </c>
      <c r="D101" s="159">
        <f>SUM(D102)</f>
        <v>0</v>
      </c>
      <c r="E101" s="199" t="str">
        <f>'Company - Unbundled IS'!F188</f>
        <v>Human Resources</v>
      </c>
      <c r="F101" s="199" t="str">
        <f>'Company - Unbundled IS'!G188</f>
        <v>Finance</v>
      </c>
      <c r="G101" s="199" t="str">
        <f>'Company - Unbundled IS'!H188</f>
        <v>Procurement</v>
      </c>
      <c r="H101" s="199" t="str">
        <f>'Company - Unbundled IS'!I188</f>
        <v>Information Technology</v>
      </c>
      <c r="I101" s="199" t="str">
        <f>'Company - Unbundled IS'!J188</f>
        <v>Marketing</v>
      </c>
      <c r="J101" s="199" t="str">
        <f>'Company - Unbundled IS'!K188</f>
        <v>CEO</v>
      </c>
      <c r="K101" s="199" t="str">
        <f>'Company - Unbundled IS'!L188</f>
        <v>Legal</v>
      </c>
      <c r="L101" s="179"/>
    </row>
    <row r="102" spans="2:12" x14ac:dyDescent="0.3">
      <c r="B102" s="110" t="s">
        <v>62</v>
      </c>
      <c r="C102" s="114" t="s">
        <v>311</v>
      </c>
      <c r="D102" s="161">
        <f>SUM(D103:D104)</f>
        <v>0</v>
      </c>
      <c r="E102" s="161">
        <f>SUM(E103:E104)</f>
        <v>0</v>
      </c>
      <c r="F102" s="161">
        <f t="shared" ref="F102:K102" si="7">SUM(F103:F104)</f>
        <v>0</v>
      </c>
      <c r="G102" s="161">
        <f t="shared" si="7"/>
        <v>0</v>
      </c>
      <c r="H102" s="161">
        <f t="shared" si="7"/>
        <v>0</v>
      </c>
      <c r="I102" s="161">
        <f t="shared" si="7"/>
        <v>0</v>
      </c>
      <c r="J102" s="161">
        <f t="shared" si="7"/>
        <v>0</v>
      </c>
      <c r="K102" s="161">
        <f t="shared" si="7"/>
        <v>0</v>
      </c>
      <c r="L102" s="179"/>
    </row>
    <row r="103" spans="2:12" x14ac:dyDescent="0.3">
      <c r="B103" s="191" t="s">
        <v>87</v>
      </c>
      <c r="C103" s="114" t="s">
        <v>311</v>
      </c>
      <c r="D103" s="161">
        <f>SUM(E103:K103)</f>
        <v>0</v>
      </c>
      <c r="E103" s="303"/>
      <c r="F103" s="303"/>
      <c r="G103" s="303"/>
      <c r="H103" s="303"/>
      <c r="I103" s="303"/>
      <c r="J103" s="303"/>
      <c r="K103" s="303"/>
      <c r="L103" s="179"/>
    </row>
    <row r="104" spans="2:12" x14ac:dyDescent="0.3">
      <c r="B104" s="191" t="s">
        <v>88</v>
      </c>
      <c r="C104" s="114" t="s">
        <v>311</v>
      </c>
      <c r="D104" s="161">
        <f>SUM(E104:K104)</f>
        <v>0</v>
      </c>
      <c r="E104" s="303"/>
      <c r="F104" s="303"/>
      <c r="G104" s="303"/>
      <c r="H104" s="303"/>
      <c r="I104" s="303"/>
      <c r="J104" s="303"/>
      <c r="K104" s="303"/>
      <c r="L104" s="179"/>
    </row>
    <row r="105" spans="2:12" ht="13.8" x14ac:dyDescent="0.25">
      <c r="C105" s="77"/>
      <c r="D105" s="192"/>
      <c r="E105" s="192"/>
      <c r="F105" s="192"/>
      <c r="G105" s="192"/>
      <c r="H105" s="192"/>
      <c r="I105" s="192"/>
      <c r="J105" s="192"/>
      <c r="K105" s="192"/>
      <c r="L105" s="179"/>
    </row>
    <row r="106" spans="2:12" x14ac:dyDescent="0.3">
      <c r="B106" s="116" t="s">
        <v>244</v>
      </c>
      <c r="C106" s="117" t="s">
        <v>56</v>
      </c>
      <c r="D106" s="159">
        <f>SUM(D107)</f>
        <v>5</v>
      </c>
      <c r="E106" s="150"/>
      <c r="F106" s="150"/>
      <c r="G106" s="150"/>
      <c r="H106" s="150"/>
      <c r="I106" s="150"/>
      <c r="J106" s="150"/>
      <c r="K106" s="150"/>
      <c r="L106" s="179"/>
    </row>
    <row r="107" spans="2:12" x14ac:dyDescent="0.3">
      <c r="B107" s="110" t="s">
        <v>244</v>
      </c>
      <c r="C107" s="114" t="s">
        <v>311</v>
      </c>
      <c r="D107" s="161">
        <f>SUM(D108:D109)</f>
        <v>5</v>
      </c>
      <c r="E107" s="137"/>
      <c r="F107" s="137"/>
      <c r="G107" s="137"/>
      <c r="H107" s="137"/>
      <c r="I107" s="137"/>
      <c r="J107" s="137"/>
      <c r="K107" s="137"/>
      <c r="L107" s="179"/>
    </row>
    <row r="108" spans="2:12" x14ac:dyDescent="0.3">
      <c r="B108" s="191" t="s">
        <v>87</v>
      </c>
      <c r="C108" s="114" t="s">
        <v>311</v>
      </c>
      <c r="D108" s="303">
        <v>5</v>
      </c>
      <c r="E108" s="192"/>
      <c r="F108" s="192"/>
      <c r="G108" s="192"/>
      <c r="H108" s="192"/>
      <c r="I108" s="192"/>
      <c r="J108" s="192"/>
      <c r="K108" s="192"/>
      <c r="L108" s="179"/>
    </row>
    <row r="109" spans="2:12" x14ac:dyDescent="0.3">
      <c r="B109" s="191" t="s">
        <v>88</v>
      </c>
      <c r="C109" s="114" t="s">
        <v>311</v>
      </c>
      <c r="D109" s="303"/>
      <c r="E109" s="192"/>
      <c r="F109" s="192"/>
      <c r="G109" s="192"/>
      <c r="H109" s="192"/>
      <c r="I109" s="192"/>
      <c r="J109" s="192"/>
      <c r="K109" s="192"/>
      <c r="L109" s="179"/>
    </row>
    <row r="110" spans="2:12" ht="13.8" x14ac:dyDescent="0.25">
      <c r="C110" s="77"/>
      <c r="L110" s="179"/>
    </row>
    <row r="111" spans="2:12" ht="13.8" x14ac:dyDescent="0.25">
      <c r="B111" s="97" t="s">
        <v>266</v>
      </c>
      <c r="C111" s="98"/>
      <c r="D111" s="98"/>
      <c r="E111" s="98"/>
      <c r="F111" s="98"/>
      <c r="G111" s="98"/>
      <c r="H111" s="98"/>
      <c r="I111" s="98"/>
      <c r="J111" s="98"/>
      <c r="K111" s="98"/>
      <c r="L111" s="179"/>
    </row>
    <row r="112" spans="2:12" x14ac:dyDescent="0.3">
      <c r="B112" s="116" t="s">
        <v>57</v>
      </c>
      <c r="C112" s="117" t="s">
        <v>63</v>
      </c>
      <c r="D112" s="159">
        <f>SUM(D113:D113)</f>
        <v>0</v>
      </c>
      <c r="E112" s="150"/>
      <c r="F112" s="150"/>
      <c r="G112" s="150"/>
      <c r="H112" s="150"/>
      <c r="I112" s="150"/>
      <c r="J112" s="150"/>
      <c r="K112" s="150"/>
      <c r="L112" s="179"/>
    </row>
    <row r="113" spans="2:12" x14ac:dyDescent="0.3">
      <c r="B113" s="110" t="s">
        <v>57</v>
      </c>
      <c r="C113" s="114" t="s">
        <v>311</v>
      </c>
      <c r="D113" s="303"/>
      <c r="E113" s="111"/>
      <c r="F113" s="111"/>
      <c r="G113" s="111"/>
      <c r="H113" s="111"/>
      <c r="I113" s="111"/>
      <c r="J113" s="111"/>
      <c r="K113" s="111"/>
      <c r="L113" s="179"/>
    </row>
    <row r="114" spans="2:12" ht="13.8" x14ac:dyDescent="0.25">
      <c r="C114" s="77"/>
      <c r="L114" s="179"/>
    </row>
    <row r="115" spans="2:12" x14ac:dyDescent="0.3">
      <c r="C115" s="80" t="s">
        <v>63</v>
      </c>
      <c r="D115" s="142" t="s">
        <v>49</v>
      </c>
      <c r="E115" s="142" t="s">
        <v>50</v>
      </c>
      <c r="F115" s="142" t="s">
        <v>20</v>
      </c>
      <c r="G115" s="142" t="s">
        <v>21</v>
      </c>
      <c r="H115" s="142" t="s">
        <v>22</v>
      </c>
      <c r="I115" s="142" t="s">
        <v>23</v>
      </c>
      <c r="J115" s="142" t="s">
        <v>24</v>
      </c>
      <c r="K115" s="142" t="s">
        <v>51</v>
      </c>
      <c r="L115" s="179"/>
    </row>
    <row r="116" spans="2:12" x14ac:dyDescent="0.3">
      <c r="B116" s="116" t="s">
        <v>59</v>
      </c>
      <c r="C116" s="117" t="s">
        <v>63</v>
      </c>
      <c r="D116" s="159">
        <f>SUM(D117)</f>
        <v>0</v>
      </c>
      <c r="E116" s="159">
        <f t="shared" ref="E116:K116" si="8">SUM(E117)</f>
        <v>0</v>
      </c>
      <c r="F116" s="159">
        <f t="shared" si="8"/>
        <v>0</v>
      </c>
      <c r="G116" s="159">
        <f t="shared" si="8"/>
        <v>0</v>
      </c>
      <c r="H116" s="159">
        <f t="shared" si="8"/>
        <v>0</v>
      </c>
      <c r="I116" s="159">
        <f t="shared" si="8"/>
        <v>0</v>
      </c>
      <c r="J116" s="159">
        <f t="shared" si="8"/>
        <v>0</v>
      </c>
      <c r="K116" s="159">
        <f t="shared" si="8"/>
        <v>0</v>
      </c>
      <c r="L116" s="179"/>
    </row>
    <row r="117" spans="2:12" x14ac:dyDescent="0.3">
      <c r="B117" s="110" t="s">
        <v>60</v>
      </c>
      <c r="C117" s="114" t="s">
        <v>311</v>
      </c>
      <c r="D117" s="303"/>
      <c r="E117" s="303"/>
      <c r="F117" s="303"/>
      <c r="G117" s="303"/>
      <c r="H117" s="303"/>
      <c r="I117" s="303"/>
      <c r="J117" s="303"/>
      <c r="K117" s="303"/>
      <c r="L117" s="179"/>
    </row>
    <row r="118" spans="2:12" ht="13.8" x14ac:dyDescent="0.25">
      <c r="C118" s="77"/>
    </row>
    <row r="119" spans="2:12" ht="13.8" x14ac:dyDescent="0.25">
      <c r="C119" s="77"/>
    </row>
    <row r="120" spans="2:12" x14ac:dyDescent="0.3">
      <c r="B120" s="116" t="s">
        <v>197</v>
      </c>
      <c r="C120" s="117" t="s">
        <v>63</v>
      </c>
      <c r="D120" s="159">
        <f>SUM(D121)</f>
        <v>0</v>
      </c>
      <c r="E120" s="150"/>
      <c r="F120" s="150"/>
      <c r="G120" s="150"/>
      <c r="H120" s="150"/>
      <c r="I120" s="150"/>
      <c r="J120" s="150"/>
      <c r="K120" s="150"/>
      <c r="L120" s="179"/>
    </row>
    <row r="121" spans="2:12" x14ac:dyDescent="0.3">
      <c r="B121" s="110" t="s">
        <v>198</v>
      </c>
      <c r="C121" s="114" t="s">
        <v>311</v>
      </c>
      <c r="D121" s="303"/>
      <c r="E121" s="111"/>
      <c r="F121" s="111"/>
      <c r="G121" s="111"/>
      <c r="H121" s="111"/>
      <c r="I121" s="111"/>
      <c r="J121" s="111"/>
      <c r="K121" s="111"/>
    </row>
    <row r="122" spans="2:12" ht="13.8" x14ac:dyDescent="0.25">
      <c r="C122" s="77"/>
    </row>
    <row r="123" spans="2:12" x14ac:dyDescent="0.3">
      <c r="B123" s="116" t="s">
        <v>244</v>
      </c>
      <c r="C123" s="117" t="s">
        <v>63</v>
      </c>
      <c r="D123" s="159">
        <f>SUM(D124)</f>
        <v>0</v>
      </c>
      <c r="E123" s="150"/>
      <c r="F123" s="150"/>
      <c r="G123" s="150"/>
      <c r="H123" s="150"/>
      <c r="I123" s="150"/>
      <c r="J123" s="150"/>
      <c r="K123" s="150"/>
      <c r="L123" s="179"/>
    </row>
    <row r="124" spans="2:12" x14ac:dyDescent="0.3">
      <c r="B124" s="110" t="s">
        <v>244</v>
      </c>
      <c r="C124" s="114" t="s">
        <v>311</v>
      </c>
      <c r="D124" s="303"/>
      <c r="E124" s="111"/>
      <c r="F124" s="111"/>
      <c r="G124" s="111"/>
      <c r="H124" s="111"/>
      <c r="I124" s="111"/>
      <c r="J124" s="111"/>
      <c r="K124" s="111"/>
    </row>
    <row r="125" spans="2:12" ht="13.8" x14ac:dyDescent="0.25">
      <c r="C125" s="77"/>
    </row>
    <row r="126" spans="2:12" ht="13.8" x14ac:dyDescent="0.25">
      <c r="B126" s="97" t="s">
        <v>294</v>
      </c>
      <c r="C126" s="98"/>
      <c r="D126" s="98"/>
      <c r="E126" s="98"/>
      <c r="F126" s="98"/>
      <c r="G126" s="98"/>
      <c r="H126" s="98"/>
      <c r="I126" s="98"/>
      <c r="J126" s="98"/>
      <c r="K126" s="98"/>
    </row>
    <row r="127" spans="2:12" x14ac:dyDescent="0.3">
      <c r="D127" s="233" t="s">
        <v>49</v>
      </c>
      <c r="E127" s="233" t="s">
        <v>50</v>
      </c>
      <c r="F127" s="233" t="s">
        <v>20</v>
      </c>
      <c r="G127" s="233" t="s">
        <v>21</v>
      </c>
      <c r="H127" s="233" t="s">
        <v>22</v>
      </c>
      <c r="I127" s="233" t="s">
        <v>23</v>
      </c>
      <c r="J127" s="233" t="s">
        <v>24</v>
      </c>
      <c r="K127" s="233" t="s">
        <v>51</v>
      </c>
    </row>
    <row r="128" spans="2:12" x14ac:dyDescent="0.3">
      <c r="B128" s="116" t="s">
        <v>290</v>
      </c>
      <c r="C128" s="117" t="s">
        <v>291</v>
      </c>
      <c r="D128" s="159">
        <f>SUM(D129:D130)</f>
        <v>0</v>
      </c>
      <c r="E128" s="159">
        <f t="shared" ref="E128:K128" si="9">SUM(E129:E130)</f>
        <v>0</v>
      </c>
      <c r="F128" s="159">
        <f t="shared" si="9"/>
        <v>0</v>
      </c>
      <c r="G128" s="159">
        <f t="shared" si="9"/>
        <v>0</v>
      </c>
      <c r="H128" s="159">
        <f t="shared" si="9"/>
        <v>0</v>
      </c>
      <c r="I128" s="159">
        <f t="shared" si="9"/>
        <v>0</v>
      </c>
      <c r="J128" s="159">
        <f t="shared" si="9"/>
        <v>0</v>
      </c>
      <c r="K128" s="159">
        <f t="shared" si="9"/>
        <v>0</v>
      </c>
    </row>
    <row r="129" spans="2:22" x14ac:dyDescent="0.3">
      <c r="B129" s="234" t="s">
        <v>292</v>
      </c>
      <c r="C129" s="114" t="s">
        <v>311</v>
      </c>
      <c r="D129" s="303"/>
      <c r="E129" s="303"/>
      <c r="F129" s="303"/>
      <c r="G129" s="303"/>
      <c r="H129" s="303"/>
      <c r="I129" s="303"/>
      <c r="J129" s="303"/>
      <c r="K129" s="303"/>
    </row>
    <row r="130" spans="2:22" x14ac:dyDescent="0.3">
      <c r="B130" s="234" t="s">
        <v>293</v>
      </c>
      <c r="C130" s="114" t="s">
        <v>311</v>
      </c>
      <c r="D130" s="303"/>
      <c r="E130" s="303"/>
      <c r="F130" s="303"/>
      <c r="G130" s="303"/>
      <c r="H130" s="303"/>
      <c r="I130" s="303"/>
      <c r="J130" s="303"/>
      <c r="K130" s="303"/>
    </row>
    <row r="131" spans="2:22" ht="13.8" x14ac:dyDescent="0.25">
      <c r="C131" s="77"/>
      <c r="L131" s="160"/>
    </row>
    <row r="132" spans="2:22" ht="13.8" x14ac:dyDescent="0.25">
      <c r="B132" s="97" t="s">
        <v>312</v>
      </c>
      <c r="C132" s="98"/>
      <c r="D132" s="98"/>
      <c r="E132" s="98"/>
      <c r="F132" s="98"/>
      <c r="G132" s="98"/>
      <c r="H132" s="98"/>
      <c r="I132" s="98"/>
      <c r="J132" s="98"/>
      <c r="K132" s="98"/>
    </row>
    <row r="133" spans="2:22" x14ac:dyDescent="0.3">
      <c r="C133" s="117" t="s">
        <v>321</v>
      </c>
      <c r="D133" s="233" t="s">
        <v>319</v>
      </c>
      <c r="E133" s="233" t="s">
        <v>320</v>
      </c>
      <c r="F133" s="233" t="s">
        <v>322</v>
      </c>
      <c r="G133" s="233" t="s">
        <v>118</v>
      </c>
      <c r="L133" s="160"/>
    </row>
    <row r="134" spans="2:22" x14ac:dyDescent="0.3">
      <c r="B134" s="77" t="s">
        <v>318</v>
      </c>
      <c r="C134" s="114" t="s">
        <v>311</v>
      </c>
      <c r="D134" s="303">
        <v>4</v>
      </c>
      <c r="E134" s="303">
        <v>6</v>
      </c>
      <c r="F134" s="303">
        <v>0</v>
      </c>
      <c r="G134" s="293">
        <f>SUM(D134:F134)</f>
        <v>10</v>
      </c>
      <c r="L134" s="160"/>
    </row>
    <row r="135" spans="2:22" ht="13.8" x14ac:dyDescent="0.25">
      <c r="C135" s="77"/>
      <c r="H135" s="292"/>
      <c r="I135" s="292"/>
      <c r="L135" s="160"/>
    </row>
    <row r="136" spans="2:22" ht="13.8" x14ac:dyDescent="0.25">
      <c r="C136" s="77"/>
      <c r="H136" s="292"/>
      <c r="I136" s="292"/>
      <c r="L136" s="160"/>
    </row>
    <row r="144" spans="2:22" ht="13.8" x14ac:dyDescent="0.25">
      <c r="C144" s="77"/>
      <c r="V144" s="284">
        <f>AB169-U169</f>
        <v>-15500.027899999999</v>
      </c>
    </row>
    <row r="145" spans="2:30" x14ac:dyDescent="0.3">
      <c r="B145" s="232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</row>
    <row r="146" spans="2:30" s="289" customFormat="1" ht="13.8" x14ac:dyDescent="0.25">
      <c r="B146" s="286" t="s">
        <v>172</v>
      </c>
      <c r="C146" s="287" t="s">
        <v>1</v>
      </c>
      <c r="D146" s="288" t="s">
        <v>328</v>
      </c>
      <c r="E146" s="288" t="s">
        <v>161</v>
      </c>
      <c r="F146" s="288" t="s">
        <v>305</v>
      </c>
      <c r="G146" s="288" t="s">
        <v>238</v>
      </c>
      <c r="H146" s="288" t="s">
        <v>223</v>
      </c>
      <c r="I146" s="288" t="s">
        <v>310</v>
      </c>
      <c r="J146" s="288" t="s">
        <v>169</v>
      </c>
      <c r="K146" s="288" t="s">
        <v>309</v>
      </c>
      <c r="L146" s="288" t="s">
        <v>304</v>
      </c>
      <c r="M146" s="288" t="s">
        <v>308</v>
      </c>
      <c r="N146" s="288" t="s">
        <v>301</v>
      </c>
      <c r="O146" s="288" t="s">
        <v>269</v>
      </c>
      <c r="P146" s="288" t="s">
        <v>168</v>
      </c>
      <c r="Q146" s="288" t="s">
        <v>323</v>
      </c>
      <c r="R146" s="287" t="s">
        <v>1</v>
      </c>
      <c r="S146" s="288" t="s">
        <v>161</v>
      </c>
      <c r="T146" s="288" t="s">
        <v>238</v>
      </c>
      <c r="U146" s="288" t="s">
        <v>223</v>
      </c>
      <c r="V146" s="288" t="s">
        <v>310</v>
      </c>
      <c r="W146" s="288" t="s">
        <v>169</v>
      </c>
      <c r="X146" s="288" t="s">
        <v>309</v>
      </c>
      <c r="Y146" s="288" t="s">
        <v>304</v>
      </c>
      <c r="Z146" s="288" t="s">
        <v>308</v>
      </c>
      <c r="AA146" s="288" t="s">
        <v>301</v>
      </c>
      <c r="AB146" s="288" t="s">
        <v>269</v>
      </c>
      <c r="AC146" s="288" t="s">
        <v>168</v>
      </c>
      <c r="AD146" s="288" t="s">
        <v>328</v>
      </c>
    </row>
    <row r="147" spans="2:30" x14ac:dyDescent="0.3">
      <c r="B147" s="130" t="s">
        <v>57</v>
      </c>
      <c r="C147" s="80" t="s">
        <v>163</v>
      </c>
      <c r="D147" s="245">
        <f>IFERROR(AD147/$AD$169,0)</f>
        <v>1.2499978203163009E-2</v>
      </c>
      <c r="E147" s="200">
        <f t="shared" ref="E147:E168" si="10">IFERROR(S147/S$169,0)</f>
        <v>-0.17776937343754717</v>
      </c>
      <c r="F147" s="200">
        <f t="shared" ref="F147:F166" si="11">IFERROR(T147/T$170,0)</f>
        <v>9.9998068457393077E-2</v>
      </c>
      <c r="G147" s="200">
        <f t="shared" ref="G147:G157" si="12">IFERROR(T147/T$169,0)</f>
        <v>0.25999732157010874</v>
      </c>
      <c r="H147" s="200">
        <f t="shared" ref="H147:H157" si="13">IFERROR(U147/U$169,0)</f>
        <v>0.25999732157010874</v>
      </c>
      <c r="I147" s="200">
        <f t="shared" ref="I147:I157" si="14">IFERROR(V147/V$169,0)</f>
        <v>6.6666666666666666E-2</v>
      </c>
      <c r="J147" s="200">
        <f t="shared" ref="J147:J157" si="15">IFERROR(W147/W$169,0)</f>
        <v>0</v>
      </c>
      <c r="K147" s="200">
        <f t="shared" ref="K147:K157" si="16">IFERROR(X147/X$169,0)</f>
        <v>6.6666666666666666E-2</v>
      </c>
      <c r="L147" s="200">
        <f t="shared" ref="L147:L157" si="17">IFERROR(Y147/Y$169,0)</f>
        <v>0</v>
      </c>
      <c r="M147" s="200">
        <f t="shared" ref="M147:M157" si="18">IFERROR(Z147/Z$169,0)</f>
        <v>6.6666666666666666E-2</v>
      </c>
      <c r="N147" s="200">
        <f t="shared" ref="N147:N157" si="19">IFERROR(AA147/AA$169,0)</f>
        <v>0</v>
      </c>
      <c r="O147" s="200">
        <f t="shared" ref="O147:O157" si="20">IFERROR(AB147/AB$169,0)</f>
        <v>4.8779193216560525E-2</v>
      </c>
      <c r="P147" s="200">
        <f t="shared" ref="P147:P157" si="21">IFERROR(AC147/AC$169,0)</f>
        <v>0</v>
      </c>
      <c r="Q147" s="200">
        <f>D177</f>
        <v>0.66779999999999995</v>
      </c>
      <c r="R147" s="80" t="s">
        <v>174</v>
      </c>
      <c r="S147" s="202">
        <f>'Company - Unbundled IS'!E40</f>
        <v>-799.97209999999995</v>
      </c>
      <c r="T147" s="202">
        <f>'Company - Unbundled IS'!E56</f>
        <v>-1299.9721</v>
      </c>
      <c r="U147" s="202">
        <f>'Company - Unbundled IS'!E61</f>
        <v>-1299.9721</v>
      </c>
      <c r="V147" s="202">
        <f>W147+X147</f>
        <v>1</v>
      </c>
      <c r="W147" s="202">
        <f>D58</f>
        <v>0</v>
      </c>
      <c r="X147" s="202">
        <f>D82</f>
        <v>1</v>
      </c>
      <c r="Y147" s="202">
        <f t="shared" ref="Y147:Y166" si="22">W147</f>
        <v>0</v>
      </c>
      <c r="Z147" s="202">
        <f>D59+D84</f>
        <v>1</v>
      </c>
      <c r="AA147" s="202">
        <f>D60+D85</f>
        <v>0</v>
      </c>
      <c r="AB147" s="202">
        <f>'Company - Unbundled IS'!E42+SUM('Company - Unbundled IS'!E32:E38)</f>
        <v>-999.97209999999995</v>
      </c>
      <c r="AC147" s="202">
        <f>D113</f>
        <v>0</v>
      </c>
      <c r="AD147" s="134">
        <f>'Company - Unbundled IS'!E15</f>
        <v>200</v>
      </c>
    </row>
    <row r="148" spans="2:30" x14ac:dyDescent="0.3">
      <c r="B148" s="130" t="s">
        <v>59</v>
      </c>
      <c r="C148" s="80" t="s">
        <v>163</v>
      </c>
      <c r="D148" s="245">
        <f t="shared" ref="D148:D168" si="23">IFERROR(AD148/$AD$169,0)</f>
        <v>4.9999912812652036E-2</v>
      </c>
      <c r="E148" s="200">
        <f t="shared" si="10"/>
        <v>-0.71110229344267251</v>
      </c>
      <c r="F148" s="200">
        <f t="shared" si="11"/>
        <v>0.90000193154260699</v>
      </c>
      <c r="G148" s="200">
        <f t="shared" si="12"/>
        <v>2.3400261146914398</v>
      </c>
      <c r="H148" s="200">
        <f t="shared" si="13"/>
        <v>2.3400261146914398</v>
      </c>
      <c r="I148" s="200">
        <f t="shared" si="14"/>
        <v>0.33333333333333331</v>
      </c>
      <c r="J148" s="200">
        <f t="shared" si="15"/>
        <v>0</v>
      </c>
      <c r="K148" s="200">
        <f t="shared" si="16"/>
        <v>0.33333333333333331</v>
      </c>
      <c r="L148" s="200">
        <f t="shared" si="17"/>
        <v>0</v>
      </c>
      <c r="M148" s="200">
        <f t="shared" si="18"/>
        <v>0.33333333333333331</v>
      </c>
      <c r="N148" s="200">
        <f t="shared" si="19"/>
        <v>0</v>
      </c>
      <c r="O148" s="200">
        <f t="shared" si="20"/>
        <v>0.60975692742528176</v>
      </c>
      <c r="P148" s="200">
        <f t="shared" si="21"/>
        <v>0</v>
      </c>
      <c r="Q148" s="200">
        <f>D178</f>
        <v>0.33220000000000005</v>
      </c>
      <c r="R148" s="80" t="s">
        <v>174</v>
      </c>
      <c r="S148" s="202">
        <f t="shared" ref="S148" si="24">SUM(S149,S158)</f>
        <v>-3200</v>
      </c>
      <c r="T148" s="202">
        <f>SUM(T149,T158)</f>
        <v>-11700</v>
      </c>
      <c r="U148" s="202">
        <f>SUM(U149,U158)</f>
        <v>-11700</v>
      </c>
      <c r="V148" s="202">
        <f>W148+X148</f>
        <v>5</v>
      </c>
      <c r="W148" s="202">
        <f>SUM(W149,W158)</f>
        <v>0</v>
      </c>
      <c r="X148" s="202">
        <f>SUM(X149,X158)</f>
        <v>5</v>
      </c>
      <c r="Y148" s="202">
        <f t="shared" si="22"/>
        <v>0</v>
      </c>
      <c r="Z148" s="202">
        <f>SUM(Z149,Z158)</f>
        <v>5</v>
      </c>
      <c r="AA148" s="202">
        <f>SUM(AA149,AA158)</f>
        <v>0</v>
      </c>
      <c r="AB148" s="202">
        <f>SUM(AB149,AB158)</f>
        <v>-12500</v>
      </c>
      <c r="AC148" s="202">
        <f>SUM(AC149,AC158)</f>
        <v>0</v>
      </c>
      <c r="AD148" s="134">
        <f>SUM(AD149+AD158)</f>
        <v>800</v>
      </c>
    </row>
    <row r="149" spans="2:30" x14ac:dyDescent="0.3">
      <c r="B149" s="110" t="s">
        <v>60</v>
      </c>
      <c r="C149" s="80" t="s">
        <v>163</v>
      </c>
      <c r="D149" s="245">
        <f t="shared" si="23"/>
        <v>3.1249945507907523E-2</v>
      </c>
      <c r="E149" s="200">
        <f t="shared" si="10"/>
        <v>-0.77776813345292306</v>
      </c>
      <c r="F149" s="200">
        <f t="shared" si="11"/>
        <v>0.61538593609750902</v>
      </c>
      <c r="G149" s="200">
        <f t="shared" si="12"/>
        <v>1.6000178561992753</v>
      </c>
      <c r="H149" s="200">
        <f t="shared" si="13"/>
        <v>1.6000178561992753</v>
      </c>
      <c r="I149" s="200">
        <f t="shared" si="14"/>
        <v>0.13333333333333333</v>
      </c>
      <c r="J149" s="200">
        <f t="shared" si="15"/>
        <v>0</v>
      </c>
      <c r="K149" s="200">
        <f t="shared" si="16"/>
        <v>0.13333333333333333</v>
      </c>
      <c r="L149" s="200">
        <f t="shared" si="17"/>
        <v>0</v>
      </c>
      <c r="M149" s="200">
        <f t="shared" si="18"/>
        <v>0.13333333333333333</v>
      </c>
      <c r="N149" s="200">
        <f t="shared" si="19"/>
        <v>0</v>
      </c>
      <c r="O149" s="200">
        <f t="shared" si="20"/>
        <v>0.41463471064919161</v>
      </c>
      <c r="P149" s="200">
        <f t="shared" si="21"/>
        <v>0</v>
      </c>
      <c r="Q149" s="200">
        <f>F149*($Q$148)</f>
        <v>0.20443120797159253</v>
      </c>
      <c r="R149" s="80" t="s">
        <v>174</v>
      </c>
      <c r="S149" s="202">
        <f t="shared" ref="S149" si="25">SUM(S150:S157)</f>
        <v>-3500</v>
      </c>
      <c r="T149" s="202">
        <f>SUM(T150:T157)</f>
        <v>-8000</v>
      </c>
      <c r="U149" s="202">
        <f>SUM(U150:U157)</f>
        <v>-8000</v>
      </c>
      <c r="V149" s="202">
        <f t="shared" ref="V149:V168" si="26">W149+X149</f>
        <v>2</v>
      </c>
      <c r="W149" s="202">
        <f>SUM(W150:W157)</f>
        <v>0</v>
      </c>
      <c r="X149" s="202">
        <f>SUM(X150:X157)</f>
        <v>2</v>
      </c>
      <c r="Y149" s="202">
        <f t="shared" si="22"/>
        <v>0</v>
      </c>
      <c r="Z149" s="202">
        <f>SUM(Z150:Z157)</f>
        <v>2</v>
      </c>
      <c r="AA149" s="202">
        <f>SUM(AA150:AA157)</f>
        <v>0</v>
      </c>
      <c r="AB149" s="202">
        <f>SUM(AB150:AB157)</f>
        <v>-8500</v>
      </c>
      <c r="AC149" s="202">
        <f t="shared" ref="AC149" si="27">SUM(AC150:AC157)</f>
        <v>0</v>
      </c>
      <c r="AD149" s="134">
        <f>SUM(AD150:AD157)</f>
        <v>500</v>
      </c>
    </row>
    <row r="150" spans="2:30" x14ac:dyDescent="0.3">
      <c r="B150" s="191" t="s">
        <v>184</v>
      </c>
      <c r="C150" s="80" t="s">
        <v>163</v>
      </c>
      <c r="D150" s="245">
        <f t="shared" si="23"/>
        <v>3.1249945507907523E-2</v>
      </c>
      <c r="E150" s="200">
        <f t="shared" si="10"/>
        <v>0</v>
      </c>
      <c r="F150" s="200">
        <f t="shared" si="11"/>
        <v>7.6923242012188628E-2</v>
      </c>
      <c r="G150" s="200">
        <f t="shared" si="12"/>
        <v>0.20000223202490941</v>
      </c>
      <c r="H150" s="200">
        <f t="shared" si="13"/>
        <v>0.20000223202490941</v>
      </c>
      <c r="I150" s="200">
        <f t="shared" si="14"/>
        <v>0.13333333333333333</v>
      </c>
      <c r="J150" s="200">
        <f t="shared" si="15"/>
        <v>0</v>
      </c>
      <c r="K150" s="200">
        <f t="shared" si="16"/>
        <v>0.13333333333333333</v>
      </c>
      <c r="L150" s="200">
        <f t="shared" si="17"/>
        <v>0</v>
      </c>
      <c r="M150" s="200">
        <f t="shared" si="18"/>
        <v>0.13333333333333333</v>
      </c>
      <c r="N150" s="200">
        <f t="shared" si="19"/>
        <v>0</v>
      </c>
      <c r="O150" s="200">
        <f t="shared" si="20"/>
        <v>7.3170831291033814E-2</v>
      </c>
      <c r="P150" s="200">
        <f t="shared" si="21"/>
        <v>0</v>
      </c>
      <c r="Q150" s="200">
        <f t="shared" ref="Q150:Q166" si="28">F150*($Q$148)</f>
        <v>2.5553900996449067E-2</v>
      </c>
      <c r="R150" s="80" t="s">
        <v>174</v>
      </c>
      <c r="S150" s="202">
        <f>'Company - Unbundled IS'!E78</f>
        <v>0</v>
      </c>
      <c r="T150" s="202">
        <f>'Company - Unbundled IS'!E94</f>
        <v>-1000</v>
      </c>
      <c r="U150" s="202">
        <f>'Company - Unbundled IS'!E99</f>
        <v>-1000</v>
      </c>
      <c r="V150" s="203">
        <f t="shared" si="26"/>
        <v>2</v>
      </c>
      <c r="W150" s="203">
        <f>D64</f>
        <v>0</v>
      </c>
      <c r="X150" s="203">
        <f>D89</f>
        <v>2</v>
      </c>
      <c r="Y150" s="202">
        <f t="shared" si="22"/>
        <v>0</v>
      </c>
      <c r="Z150" s="203">
        <f>D65+D90</f>
        <v>2</v>
      </c>
      <c r="AA150" s="203">
        <f>D66+D91</f>
        <v>0</v>
      </c>
      <c r="AB150" s="203">
        <f>'Company - Unbundled IS'!E80+'Company - Unbundled IS'!E72</f>
        <v>-1500</v>
      </c>
      <c r="AC150" s="203">
        <f>D117</f>
        <v>0</v>
      </c>
      <c r="AD150" s="134">
        <f>'Company - Unbundled IS'!E70</f>
        <v>500</v>
      </c>
    </row>
    <row r="151" spans="2:30" x14ac:dyDescent="0.3">
      <c r="B151" s="191" t="s">
        <v>185</v>
      </c>
      <c r="C151" s="80" t="s">
        <v>163</v>
      </c>
      <c r="D151" s="245">
        <f t="shared" si="23"/>
        <v>0</v>
      </c>
      <c r="E151" s="200">
        <f t="shared" si="10"/>
        <v>-0.11110973335041759</v>
      </c>
      <c r="F151" s="200">
        <f t="shared" si="11"/>
        <v>7.6923242012188628E-2</v>
      </c>
      <c r="G151" s="200">
        <f t="shared" si="12"/>
        <v>0.20000223202490941</v>
      </c>
      <c r="H151" s="200">
        <f t="shared" si="13"/>
        <v>0.20000223202490941</v>
      </c>
      <c r="I151" s="200">
        <f t="shared" si="14"/>
        <v>0</v>
      </c>
      <c r="J151" s="200">
        <f t="shared" si="15"/>
        <v>0</v>
      </c>
      <c r="K151" s="200">
        <f t="shared" si="16"/>
        <v>0</v>
      </c>
      <c r="L151" s="200">
        <f t="shared" si="17"/>
        <v>0</v>
      </c>
      <c r="M151" s="200">
        <f t="shared" si="18"/>
        <v>0</v>
      </c>
      <c r="N151" s="200">
        <f t="shared" si="19"/>
        <v>0</v>
      </c>
      <c r="O151" s="200">
        <f t="shared" si="20"/>
        <v>4.8780554194022538E-2</v>
      </c>
      <c r="P151" s="200">
        <f t="shared" si="21"/>
        <v>0</v>
      </c>
      <c r="Q151" s="200">
        <f t="shared" si="28"/>
        <v>2.5553900996449067E-2</v>
      </c>
      <c r="R151" s="80" t="s">
        <v>174</v>
      </c>
      <c r="S151" s="202">
        <f>'Company - Unbundled IS'!F78</f>
        <v>-500</v>
      </c>
      <c r="T151" s="202">
        <f>'Company - Unbundled IS'!F94</f>
        <v>-1000</v>
      </c>
      <c r="U151" s="202">
        <f>'Company - Unbundled IS'!F99</f>
        <v>-1000</v>
      </c>
      <c r="V151" s="203">
        <f t="shared" si="26"/>
        <v>0</v>
      </c>
      <c r="W151" s="203">
        <f>E64</f>
        <v>0</v>
      </c>
      <c r="X151" s="203">
        <f>E89</f>
        <v>0</v>
      </c>
      <c r="Y151" s="202">
        <f t="shared" si="22"/>
        <v>0</v>
      </c>
      <c r="Z151" s="203">
        <f>E65+E90</f>
        <v>0</v>
      </c>
      <c r="AA151" s="203">
        <f>E66+E91</f>
        <v>0</v>
      </c>
      <c r="AB151" s="203">
        <f>'Company - Unbundled IS'!F80+'Company - Unbundled IS'!F72</f>
        <v>-1000</v>
      </c>
      <c r="AC151" s="203">
        <f>E117</f>
        <v>0</v>
      </c>
      <c r="AD151" s="134">
        <f>'Company - Unbundled IS'!F70</f>
        <v>0</v>
      </c>
    </row>
    <row r="152" spans="2:30" x14ac:dyDescent="0.3">
      <c r="B152" s="191" t="s">
        <v>186</v>
      </c>
      <c r="C152" s="80" t="s">
        <v>163</v>
      </c>
      <c r="D152" s="245">
        <f t="shared" si="23"/>
        <v>0</v>
      </c>
      <c r="E152" s="200">
        <f t="shared" si="10"/>
        <v>-0.11110973335041759</v>
      </c>
      <c r="F152" s="200">
        <f t="shared" si="11"/>
        <v>7.6923242012188628E-2</v>
      </c>
      <c r="G152" s="200">
        <f t="shared" si="12"/>
        <v>0.20000223202490941</v>
      </c>
      <c r="H152" s="200">
        <f t="shared" si="13"/>
        <v>0.20000223202490941</v>
      </c>
      <c r="I152" s="200">
        <f t="shared" si="14"/>
        <v>0</v>
      </c>
      <c r="J152" s="200">
        <f t="shared" si="15"/>
        <v>0</v>
      </c>
      <c r="K152" s="200">
        <f t="shared" si="16"/>
        <v>0</v>
      </c>
      <c r="L152" s="200">
        <f t="shared" si="17"/>
        <v>0</v>
      </c>
      <c r="M152" s="200">
        <f t="shared" si="18"/>
        <v>0</v>
      </c>
      <c r="N152" s="200">
        <f t="shared" si="19"/>
        <v>0</v>
      </c>
      <c r="O152" s="200">
        <f t="shared" si="20"/>
        <v>4.8780554194022538E-2</v>
      </c>
      <c r="P152" s="200">
        <f t="shared" si="21"/>
        <v>0</v>
      </c>
      <c r="Q152" s="200">
        <f t="shared" si="28"/>
        <v>2.5553900996449067E-2</v>
      </c>
      <c r="R152" s="80" t="s">
        <v>174</v>
      </c>
      <c r="S152" s="202">
        <f>'Company - Unbundled IS'!G78</f>
        <v>-500</v>
      </c>
      <c r="T152" s="202">
        <f>'Company - Unbundled IS'!G94</f>
        <v>-1000</v>
      </c>
      <c r="U152" s="202">
        <f>'Company - Unbundled IS'!G99</f>
        <v>-1000</v>
      </c>
      <c r="V152" s="203">
        <f t="shared" si="26"/>
        <v>0</v>
      </c>
      <c r="W152" s="203">
        <f>F64</f>
        <v>0</v>
      </c>
      <c r="X152" s="203">
        <f>F89</f>
        <v>0</v>
      </c>
      <c r="Y152" s="202">
        <f t="shared" si="22"/>
        <v>0</v>
      </c>
      <c r="Z152" s="203">
        <f>F65+F90</f>
        <v>0</v>
      </c>
      <c r="AA152" s="203">
        <f>F66+F91</f>
        <v>0</v>
      </c>
      <c r="AB152" s="203">
        <f>'Company - Unbundled IS'!G80+'Company - Unbundled IS'!G72</f>
        <v>-1000</v>
      </c>
      <c r="AC152" s="203">
        <f>F117</f>
        <v>0</v>
      </c>
      <c r="AD152" s="134">
        <f>'Company - Unbundled IS'!G70</f>
        <v>0</v>
      </c>
    </row>
    <row r="153" spans="2:30" x14ac:dyDescent="0.3">
      <c r="B153" s="191" t="s">
        <v>187</v>
      </c>
      <c r="C153" s="80" t="s">
        <v>163</v>
      </c>
      <c r="D153" s="245">
        <f t="shared" si="23"/>
        <v>0</v>
      </c>
      <c r="E153" s="200">
        <f t="shared" si="10"/>
        <v>-0.11110973335041759</v>
      </c>
      <c r="F153" s="200">
        <f t="shared" si="11"/>
        <v>7.6923242012188628E-2</v>
      </c>
      <c r="G153" s="200">
        <f t="shared" si="12"/>
        <v>0.20000223202490941</v>
      </c>
      <c r="H153" s="200">
        <f t="shared" si="13"/>
        <v>0.20000223202490941</v>
      </c>
      <c r="I153" s="200">
        <f t="shared" si="14"/>
        <v>0</v>
      </c>
      <c r="J153" s="200">
        <f t="shared" si="15"/>
        <v>0</v>
      </c>
      <c r="K153" s="200">
        <f t="shared" si="16"/>
        <v>0</v>
      </c>
      <c r="L153" s="200">
        <f t="shared" si="17"/>
        <v>0</v>
      </c>
      <c r="M153" s="200">
        <f t="shared" si="18"/>
        <v>0</v>
      </c>
      <c r="N153" s="200">
        <f t="shared" si="19"/>
        <v>0</v>
      </c>
      <c r="O153" s="200">
        <f t="shared" si="20"/>
        <v>4.8780554194022538E-2</v>
      </c>
      <c r="P153" s="200">
        <f t="shared" si="21"/>
        <v>0</v>
      </c>
      <c r="Q153" s="200">
        <f t="shared" si="28"/>
        <v>2.5553900996449067E-2</v>
      </c>
      <c r="R153" s="80" t="s">
        <v>174</v>
      </c>
      <c r="S153" s="202">
        <f>'Company - Unbundled IS'!H78</f>
        <v>-500</v>
      </c>
      <c r="T153" s="202">
        <f>'Company - Unbundled IS'!H94</f>
        <v>-1000</v>
      </c>
      <c r="U153" s="202">
        <f>'Company - Unbundled IS'!H99</f>
        <v>-1000</v>
      </c>
      <c r="V153" s="203">
        <f t="shared" si="26"/>
        <v>0</v>
      </c>
      <c r="W153" s="203">
        <f>G64</f>
        <v>0</v>
      </c>
      <c r="X153" s="203">
        <f>G89</f>
        <v>0</v>
      </c>
      <c r="Y153" s="202">
        <f t="shared" si="22"/>
        <v>0</v>
      </c>
      <c r="Z153" s="203">
        <f>G65+G90</f>
        <v>0</v>
      </c>
      <c r="AA153" s="203">
        <f>G66+G91</f>
        <v>0</v>
      </c>
      <c r="AB153" s="203">
        <f>'Company - Unbundled IS'!H80+'Company - Unbundled IS'!H72</f>
        <v>-1000</v>
      </c>
      <c r="AC153" s="203">
        <f>G117</f>
        <v>0</v>
      </c>
      <c r="AD153" s="134">
        <f>'Company - Unbundled IS'!H70</f>
        <v>0</v>
      </c>
    </row>
    <row r="154" spans="2:30" x14ac:dyDescent="0.3">
      <c r="B154" s="191" t="s">
        <v>188</v>
      </c>
      <c r="C154" s="80" t="s">
        <v>163</v>
      </c>
      <c r="D154" s="245">
        <f t="shared" si="23"/>
        <v>0</v>
      </c>
      <c r="E154" s="200">
        <f t="shared" si="10"/>
        <v>-0.11110973335041759</v>
      </c>
      <c r="F154" s="200">
        <f t="shared" si="11"/>
        <v>7.6923242012188628E-2</v>
      </c>
      <c r="G154" s="200">
        <f t="shared" si="12"/>
        <v>0.20000223202490941</v>
      </c>
      <c r="H154" s="200">
        <f t="shared" si="13"/>
        <v>0.20000223202490941</v>
      </c>
      <c r="I154" s="200">
        <f t="shared" si="14"/>
        <v>0</v>
      </c>
      <c r="J154" s="200">
        <f t="shared" si="15"/>
        <v>0</v>
      </c>
      <c r="K154" s="200">
        <f t="shared" si="16"/>
        <v>0</v>
      </c>
      <c r="L154" s="200">
        <f t="shared" si="17"/>
        <v>0</v>
      </c>
      <c r="M154" s="200">
        <f t="shared" si="18"/>
        <v>0</v>
      </c>
      <c r="N154" s="200">
        <f t="shared" si="19"/>
        <v>0</v>
      </c>
      <c r="O154" s="200">
        <f t="shared" si="20"/>
        <v>4.8780554194022538E-2</v>
      </c>
      <c r="P154" s="200">
        <f t="shared" si="21"/>
        <v>0</v>
      </c>
      <c r="Q154" s="200">
        <f t="shared" si="28"/>
        <v>2.5553900996449067E-2</v>
      </c>
      <c r="R154" s="80" t="s">
        <v>174</v>
      </c>
      <c r="S154" s="202">
        <f>'Company - Unbundled IS'!I78</f>
        <v>-500</v>
      </c>
      <c r="T154" s="202">
        <f>'Company - Unbundled IS'!I94</f>
        <v>-1000</v>
      </c>
      <c r="U154" s="202">
        <f>'Company - Unbundled IS'!I99</f>
        <v>-1000</v>
      </c>
      <c r="V154" s="203">
        <f t="shared" si="26"/>
        <v>0</v>
      </c>
      <c r="W154" s="203">
        <f>H64</f>
        <v>0</v>
      </c>
      <c r="X154" s="203">
        <f>H89</f>
        <v>0</v>
      </c>
      <c r="Y154" s="202">
        <f t="shared" si="22"/>
        <v>0</v>
      </c>
      <c r="Z154" s="203">
        <f>H65+H90</f>
        <v>0</v>
      </c>
      <c r="AA154" s="203">
        <f>H66+H91</f>
        <v>0</v>
      </c>
      <c r="AB154" s="203">
        <f>'Company - Unbundled IS'!I80+'Company - Unbundled IS'!I72</f>
        <v>-1000</v>
      </c>
      <c r="AC154" s="203">
        <f>H117</f>
        <v>0</v>
      </c>
      <c r="AD154" s="134">
        <f>'Company - Unbundled IS'!I70</f>
        <v>0</v>
      </c>
    </row>
    <row r="155" spans="2:30" x14ac:dyDescent="0.3">
      <c r="B155" s="191" t="s">
        <v>189</v>
      </c>
      <c r="C155" s="80" t="s">
        <v>163</v>
      </c>
      <c r="D155" s="245">
        <f t="shared" si="23"/>
        <v>0</v>
      </c>
      <c r="E155" s="200">
        <f t="shared" si="10"/>
        <v>-0.11110973335041759</v>
      </c>
      <c r="F155" s="200">
        <f t="shared" si="11"/>
        <v>7.6923242012188628E-2</v>
      </c>
      <c r="G155" s="200">
        <f t="shared" si="12"/>
        <v>0.20000223202490941</v>
      </c>
      <c r="H155" s="200">
        <f t="shared" si="13"/>
        <v>0.20000223202490941</v>
      </c>
      <c r="I155" s="200">
        <f t="shared" si="14"/>
        <v>0</v>
      </c>
      <c r="J155" s="200">
        <f t="shared" si="15"/>
        <v>0</v>
      </c>
      <c r="K155" s="200">
        <f t="shared" si="16"/>
        <v>0</v>
      </c>
      <c r="L155" s="200">
        <f t="shared" si="17"/>
        <v>0</v>
      </c>
      <c r="M155" s="200">
        <f t="shared" si="18"/>
        <v>0</v>
      </c>
      <c r="N155" s="200">
        <f t="shared" si="19"/>
        <v>0</v>
      </c>
      <c r="O155" s="200">
        <f t="shared" si="20"/>
        <v>4.8780554194022538E-2</v>
      </c>
      <c r="P155" s="200">
        <f t="shared" si="21"/>
        <v>0</v>
      </c>
      <c r="Q155" s="200">
        <f t="shared" si="28"/>
        <v>2.5553900996449067E-2</v>
      </c>
      <c r="R155" s="80" t="s">
        <v>174</v>
      </c>
      <c r="S155" s="202">
        <f>'Company - Unbundled IS'!J78</f>
        <v>-500</v>
      </c>
      <c r="T155" s="202">
        <f>'Company - Unbundled IS'!J94</f>
        <v>-1000</v>
      </c>
      <c r="U155" s="202">
        <f>'Company - Unbundled IS'!J99</f>
        <v>-1000</v>
      </c>
      <c r="V155" s="203">
        <f>W155+X155</f>
        <v>0</v>
      </c>
      <c r="W155" s="203">
        <f>I64</f>
        <v>0</v>
      </c>
      <c r="X155" s="203">
        <f>I89</f>
        <v>0</v>
      </c>
      <c r="Y155" s="202">
        <f t="shared" si="22"/>
        <v>0</v>
      </c>
      <c r="Z155" s="203">
        <f>I65+I90</f>
        <v>0</v>
      </c>
      <c r="AA155" s="203">
        <f>I66+I91</f>
        <v>0</v>
      </c>
      <c r="AB155" s="203">
        <f>'Company - Unbundled IS'!J80+'Company - Unbundled IS'!J72</f>
        <v>-1000</v>
      </c>
      <c r="AC155" s="203">
        <f>I117</f>
        <v>0</v>
      </c>
      <c r="AD155" s="134">
        <f>'Company - Unbundled IS'!J70</f>
        <v>0</v>
      </c>
    </row>
    <row r="156" spans="2:30" x14ac:dyDescent="0.3">
      <c r="B156" s="191" t="s">
        <v>190</v>
      </c>
      <c r="C156" s="80" t="s">
        <v>163</v>
      </c>
      <c r="D156" s="245">
        <f t="shared" si="23"/>
        <v>0</v>
      </c>
      <c r="E156" s="200">
        <f t="shared" si="10"/>
        <v>-0.11110973335041759</v>
      </c>
      <c r="F156" s="200">
        <f t="shared" si="11"/>
        <v>7.6923242012188628E-2</v>
      </c>
      <c r="G156" s="200">
        <f t="shared" si="12"/>
        <v>0.20000223202490941</v>
      </c>
      <c r="H156" s="200">
        <f t="shared" si="13"/>
        <v>0.20000223202490941</v>
      </c>
      <c r="I156" s="200">
        <f t="shared" si="14"/>
        <v>0</v>
      </c>
      <c r="J156" s="200">
        <f t="shared" si="15"/>
        <v>0</v>
      </c>
      <c r="K156" s="200">
        <f t="shared" si="16"/>
        <v>0</v>
      </c>
      <c r="L156" s="200">
        <f t="shared" si="17"/>
        <v>0</v>
      </c>
      <c r="M156" s="200">
        <f t="shared" si="18"/>
        <v>0</v>
      </c>
      <c r="N156" s="200">
        <f t="shared" si="19"/>
        <v>0</v>
      </c>
      <c r="O156" s="200">
        <f t="shared" si="20"/>
        <v>4.8780554194022538E-2</v>
      </c>
      <c r="P156" s="200">
        <f t="shared" si="21"/>
        <v>0</v>
      </c>
      <c r="Q156" s="200">
        <f t="shared" si="28"/>
        <v>2.5553900996449067E-2</v>
      </c>
      <c r="R156" s="80" t="s">
        <v>174</v>
      </c>
      <c r="S156" s="202">
        <f>'Company - Unbundled IS'!K78</f>
        <v>-500</v>
      </c>
      <c r="T156" s="202">
        <f>'Company - Unbundled IS'!K94</f>
        <v>-1000</v>
      </c>
      <c r="U156" s="202">
        <f>'Company - Unbundled IS'!K99</f>
        <v>-1000</v>
      </c>
      <c r="V156" s="203">
        <f t="shared" si="26"/>
        <v>0</v>
      </c>
      <c r="W156" s="203">
        <f>J64</f>
        <v>0</v>
      </c>
      <c r="X156" s="203">
        <f>J89</f>
        <v>0</v>
      </c>
      <c r="Y156" s="202">
        <f t="shared" si="22"/>
        <v>0</v>
      </c>
      <c r="Z156" s="203">
        <f>J65+J90</f>
        <v>0</v>
      </c>
      <c r="AA156" s="203">
        <f>J66+J91</f>
        <v>0</v>
      </c>
      <c r="AB156" s="203">
        <f>'Company - Unbundled IS'!K80+'Company - Unbundled IS'!K72</f>
        <v>-1000</v>
      </c>
      <c r="AC156" s="203">
        <f>J117</f>
        <v>0</v>
      </c>
      <c r="AD156" s="134">
        <f>'Company - Unbundled IS'!K70</f>
        <v>0</v>
      </c>
    </row>
    <row r="157" spans="2:30" x14ac:dyDescent="0.3">
      <c r="B157" s="191" t="s">
        <v>191</v>
      </c>
      <c r="C157" s="80" t="s">
        <v>163</v>
      </c>
      <c r="D157" s="245">
        <f t="shared" si="23"/>
        <v>0</v>
      </c>
      <c r="E157" s="200">
        <f t="shared" si="10"/>
        <v>-0.11110973335041759</v>
      </c>
      <c r="F157" s="200">
        <f t="shared" si="11"/>
        <v>7.6923242012188628E-2</v>
      </c>
      <c r="G157" s="200">
        <f t="shared" si="12"/>
        <v>0.20000223202490941</v>
      </c>
      <c r="H157" s="200">
        <f t="shared" si="13"/>
        <v>0.20000223202490941</v>
      </c>
      <c r="I157" s="200">
        <f t="shared" si="14"/>
        <v>0</v>
      </c>
      <c r="J157" s="200">
        <f t="shared" si="15"/>
        <v>0</v>
      </c>
      <c r="K157" s="200">
        <f t="shared" si="16"/>
        <v>0</v>
      </c>
      <c r="L157" s="200">
        <f t="shared" si="17"/>
        <v>0</v>
      </c>
      <c r="M157" s="200">
        <f t="shared" si="18"/>
        <v>0</v>
      </c>
      <c r="N157" s="200">
        <f t="shared" si="19"/>
        <v>0</v>
      </c>
      <c r="O157" s="200">
        <f t="shared" si="20"/>
        <v>4.8780554194022538E-2</v>
      </c>
      <c r="P157" s="200">
        <f t="shared" si="21"/>
        <v>0</v>
      </c>
      <c r="Q157" s="200">
        <f t="shared" si="28"/>
        <v>2.5553900996449067E-2</v>
      </c>
      <c r="R157" s="80" t="s">
        <v>174</v>
      </c>
      <c r="S157" s="202">
        <f>'Company - Unbundled IS'!L78</f>
        <v>-500</v>
      </c>
      <c r="T157" s="202">
        <f>'Company - Unbundled IS'!L94</f>
        <v>-1000</v>
      </c>
      <c r="U157" s="202">
        <f>'Company - Unbundled IS'!L99</f>
        <v>-1000</v>
      </c>
      <c r="V157" s="203">
        <f t="shared" si="26"/>
        <v>0</v>
      </c>
      <c r="W157" s="203">
        <f>K64</f>
        <v>0</v>
      </c>
      <c r="X157" s="203">
        <f>K89</f>
        <v>0</v>
      </c>
      <c r="Y157" s="202">
        <f t="shared" si="22"/>
        <v>0</v>
      </c>
      <c r="Z157" s="203">
        <f>K65+K90</f>
        <v>0</v>
      </c>
      <c r="AA157" s="203">
        <f>K66+K91</f>
        <v>0</v>
      </c>
      <c r="AB157" s="202">
        <f>'Company - Unbundled IS'!L80+'Company - Unbundled IS'!L72</f>
        <v>-1000</v>
      </c>
      <c r="AC157" s="202">
        <f>K117</f>
        <v>0</v>
      </c>
      <c r="AD157" s="134">
        <f>'Company - Unbundled IS'!L70</f>
        <v>0</v>
      </c>
    </row>
    <row r="158" spans="2:30" x14ac:dyDescent="0.3">
      <c r="B158" s="110" t="s">
        <v>61</v>
      </c>
      <c r="C158" s="80" t="s">
        <v>163</v>
      </c>
      <c r="D158" s="245">
        <f t="shared" si="23"/>
        <v>1.8749967304744514E-2</v>
      </c>
      <c r="E158" s="200">
        <f t="shared" si="10"/>
        <v>6.6665840010250554E-2</v>
      </c>
      <c r="F158" s="200">
        <f t="shared" si="11"/>
        <v>0.28461599544509791</v>
      </c>
      <c r="G158" s="200">
        <f t="shared" ref="G158:G166" si="29">IFERROR(T158/T$169,0)</f>
        <v>0.74000825849216478</v>
      </c>
      <c r="H158" s="200">
        <f t="shared" ref="H158:H166" si="30">IFERROR(U158/U$169,0)</f>
        <v>0.74000825849216478</v>
      </c>
      <c r="I158" s="200">
        <f t="shared" ref="I158:I166" si="31">IFERROR(V158/V$169,0)</f>
        <v>0.2</v>
      </c>
      <c r="J158" s="200">
        <f t="shared" ref="J158:J166" si="32">IFERROR(W158/W$169,0)</f>
        <v>0</v>
      </c>
      <c r="K158" s="200">
        <f t="shared" ref="K158:K166" si="33">IFERROR(X158/X$169,0)</f>
        <v>0.2</v>
      </c>
      <c r="L158" s="200">
        <f t="shared" ref="L158:L166" si="34">IFERROR(Y158/Y$169,0)</f>
        <v>0</v>
      </c>
      <c r="M158" s="200">
        <f t="shared" ref="M158:M166" si="35">IFERROR(Z158/Z$169,0)</f>
        <v>0.2</v>
      </c>
      <c r="N158" s="200">
        <f t="shared" ref="N158:N166" si="36">IFERROR(AA158/AA$169,0)</f>
        <v>0</v>
      </c>
      <c r="O158" s="200">
        <f t="shared" ref="O158:O166" si="37">IFERROR(AB158/AB$169,0)</f>
        <v>0.19512221677609015</v>
      </c>
      <c r="P158" s="57" t="s">
        <v>152</v>
      </c>
      <c r="Q158" s="200">
        <f t="shared" si="28"/>
        <v>9.4549433686861542E-2</v>
      </c>
      <c r="R158" s="80" t="s">
        <v>174</v>
      </c>
      <c r="S158" s="202">
        <f t="shared" ref="S158" si="38">SUM(S159:S166)</f>
        <v>300</v>
      </c>
      <c r="T158" s="202">
        <f>SUM(T159:T166)</f>
        <v>-3700</v>
      </c>
      <c r="U158" s="202">
        <f>SUM(U159:U166)</f>
        <v>-3700</v>
      </c>
      <c r="V158" s="202">
        <f t="shared" si="26"/>
        <v>3</v>
      </c>
      <c r="W158" s="202">
        <f>SUM(W159:W166)</f>
        <v>0</v>
      </c>
      <c r="X158" s="202">
        <f>SUM(X159:X166)</f>
        <v>3</v>
      </c>
      <c r="Y158" s="202">
        <f t="shared" si="22"/>
        <v>0</v>
      </c>
      <c r="Z158" s="202">
        <f>SUM(Z159:Z166)</f>
        <v>3</v>
      </c>
      <c r="AA158" s="202">
        <f>SUM(AA159:AA166)</f>
        <v>0</v>
      </c>
      <c r="AB158" s="202">
        <f>SUM(AB159:AB166)</f>
        <v>-4000</v>
      </c>
      <c r="AC158" s="57" t="s">
        <v>152</v>
      </c>
      <c r="AD158" s="134">
        <f>SUM(AD159:AD166)</f>
        <v>300</v>
      </c>
    </row>
    <row r="159" spans="2:30" x14ac:dyDescent="0.3">
      <c r="B159" s="191" t="s">
        <v>176</v>
      </c>
      <c r="C159" s="80" t="s">
        <v>163</v>
      </c>
      <c r="D159" s="245">
        <f t="shared" si="23"/>
        <v>1.8749967304744514E-2</v>
      </c>
      <c r="E159" s="200">
        <f t="shared" si="10"/>
        <v>6.6665840010250554E-2</v>
      </c>
      <c r="F159" s="200">
        <f t="shared" si="11"/>
        <v>1.5384648402437726E-2</v>
      </c>
      <c r="G159" s="200">
        <f t="shared" si="29"/>
        <v>4.0000446404981883E-2</v>
      </c>
      <c r="H159" s="200">
        <f t="shared" si="30"/>
        <v>4.0000446404981883E-2</v>
      </c>
      <c r="I159" s="200">
        <f t="shared" si="31"/>
        <v>0.2</v>
      </c>
      <c r="J159" s="200">
        <f t="shared" si="32"/>
        <v>0</v>
      </c>
      <c r="K159" s="200">
        <f t="shared" si="33"/>
        <v>0.2</v>
      </c>
      <c r="L159" s="200">
        <f t="shared" si="34"/>
        <v>0</v>
      </c>
      <c r="M159" s="200">
        <f t="shared" si="35"/>
        <v>0.2</v>
      </c>
      <c r="N159" s="200">
        <f t="shared" si="36"/>
        <v>0</v>
      </c>
      <c r="O159" s="200">
        <f t="shared" si="37"/>
        <v>2.4390277097011269E-2</v>
      </c>
      <c r="P159" s="57" t="s">
        <v>152</v>
      </c>
      <c r="Q159" s="200">
        <f t="shared" si="28"/>
        <v>5.1107801992898135E-3</v>
      </c>
      <c r="R159" s="80" t="s">
        <v>174</v>
      </c>
      <c r="S159" s="202">
        <f>'Company - Unbundled IS'!E108</f>
        <v>300</v>
      </c>
      <c r="T159" s="202">
        <f>'Company - Unbundled IS'!E122</f>
        <v>-200</v>
      </c>
      <c r="U159" s="202">
        <f>'Company - Unbundled IS'!E127</f>
        <v>-200</v>
      </c>
      <c r="V159" s="203">
        <f t="shared" si="26"/>
        <v>3</v>
      </c>
      <c r="W159" s="203">
        <f>D67</f>
        <v>0</v>
      </c>
      <c r="X159" s="203">
        <f>D92</f>
        <v>3</v>
      </c>
      <c r="Y159" s="202">
        <f t="shared" si="22"/>
        <v>0</v>
      </c>
      <c r="Z159" s="203">
        <f>D93+D68</f>
        <v>3</v>
      </c>
      <c r="AA159" s="203">
        <f>D94+D69</f>
        <v>0</v>
      </c>
      <c r="AB159" s="203">
        <f>'Company - Unbundled IS'!E110</f>
        <v>-500</v>
      </c>
      <c r="AC159" s="57" t="s">
        <v>152</v>
      </c>
      <c r="AD159" s="134">
        <f>'Company - Unbundled IS'!E106</f>
        <v>300</v>
      </c>
    </row>
    <row r="160" spans="2:30" x14ac:dyDescent="0.3">
      <c r="B160" s="191" t="s">
        <v>177</v>
      </c>
      <c r="C160" s="80" t="s">
        <v>163</v>
      </c>
      <c r="D160" s="245">
        <f t="shared" si="23"/>
        <v>0</v>
      </c>
      <c r="E160" s="200">
        <f t="shared" si="10"/>
        <v>0</v>
      </c>
      <c r="F160" s="200">
        <f t="shared" si="11"/>
        <v>3.8461621006094314E-2</v>
      </c>
      <c r="G160" s="200">
        <f t="shared" si="29"/>
        <v>0.1000011160124547</v>
      </c>
      <c r="H160" s="200">
        <f t="shared" si="30"/>
        <v>0.1000011160124547</v>
      </c>
      <c r="I160" s="200">
        <f t="shared" si="31"/>
        <v>0</v>
      </c>
      <c r="J160" s="200">
        <f t="shared" si="32"/>
        <v>0</v>
      </c>
      <c r="K160" s="200">
        <f t="shared" si="33"/>
        <v>0</v>
      </c>
      <c r="L160" s="200">
        <f t="shared" si="34"/>
        <v>0</v>
      </c>
      <c r="M160" s="200">
        <f t="shared" si="35"/>
        <v>0</v>
      </c>
      <c r="N160" s="200">
        <f t="shared" si="36"/>
        <v>0</v>
      </c>
      <c r="O160" s="200">
        <f t="shared" si="37"/>
        <v>2.4390277097011269E-2</v>
      </c>
      <c r="P160" s="57" t="s">
        <v>152</v>
      </c>
      <c r="Q160" s="200">
        <f t="shared" si="28"/>
        <v>1.2776950498224533E-2</v>
      </c>
      <c r="R160" s="80" t="s">
        <v>174</v>
      </c>
      <c r="S160" s="202">
        <f>'Company - Unbundled IS'!F108</f>
        <v>0</v>
      </c>
      <c r="T160" s="202">
        <f>'Company - Unbundled IS'!F122</f>
        <v>-500</v>
      </c>
      <c r="U160" s="202">
        <f>'Company - Unbundled IS'!F127</f>
        <v>-500</v>
      </c>
      <c r="V160" s="203">
        <f t="shared" si="26"/>
        <v>0</v>
      </c>
      <c r="W160" s="203">
        <f>E67</f>
        <v>0</v>
      </c>
      <c r="X160" s="203">
        <f>E92</f>
        <v>0</v>
      </c>
      <c r="Y160" s="202">
        <f t="shared" si="22"/>
        <v>0</v>
      </c>
      <c r="Z160" s="203">
        <f>E93+E68</f>
        <v>0</v>
      </c>
      <c r="AA160" s="203">
        <f>E94+E69</f>
        <v>0</v>
      </c>
      <c r="AB160" s="203">
        <f>'Company - Unbundled IS'!F110</f>
        <v>-500</v>
      </c>
      <c r="AC160" s="57" t="s">
        <v>152</v>
      </c>
      <c r="AD160" s="134">
        <f>'Company - Unbundled IS'!F106</f>
        <v>0</v>
      </c>
    </row>
    <row r="161" spans="2:30" x14ac:dyDescent="0.3">
      <c r="B161" s="191" t="s">
        <v>178</v>
      </c>
      <c r="C161" s="80" t="s">
        <v>163</v>
      </c>
      <c r="D161" s="245">
        <f t="shared" si="23"/>
        <v>0</v>
      </c>
      <c r="E161" s="200">
        <f t="shared" si="10"/>
        <v>0</v>
      </c>
      <c r="F161" s="200">
        <f t="shared" si="11"/>
        <v>3.8461621006094314E-2</v>
      </c>
      <c r="G161" s="200">
        <f t="shared" si="29"/>
        <v>0.1000011160124547</v>
      </c>
      <c r="H161" s="200">
        <f t="shared" si="30"/>
        <v>0.1000011160124547</v>
      </c>
      <c r="I161" s="200">
        <f t="shared" si="31"/>
        <v>0</v>
      </c>
      <c r="J161" s="200">
        <f t="shared" si="32"/>
        <v>0</v>
      </c>
      <c r="K161" s="200">
        <f t="shared" si="33"/>
        <v>0</v>
      </c>
      <c r="L161" s="200">
        <f t="shared" si="34"/>
        <v>0</v>
      </c>
      <c r="M161" s="200">
        <f t="shared" si="35"/>
        <v>0</v>
      </c>
      <c r="N161" s="200">
        <f t="shared" si="36"/>
        <v>0</v>
      </c>
      <c r="O161" s="200">
        <f t="shared" si="37"/>
        <v>2.4390277097011269E-2</v>
      </c>
      <c r="P161" s="57" t="s">
        <v>152</v>
      </c>
      <c r="Q161" s="200">
        <f t="shared" si="28"/>
        <v>1.2776950498224533E-2</v>
      </c>
      <c r="R161" s="80" t="s">
        <v>174</v>
      </c>
      <c r="S161" s="202">
        <f>'Company - Unbundled IS'!G108</f>
        <v>0</v>
      </c>
      <c r="T161" s="202">
        <f>'Company - Unbundled IS'!G122</f>
        <v>-500</v>
      </c>
      <c r="U161" s="202">
        <f>'Company - Unbundled IS'!G127</f>
        <v>-500</v>
      </c>
      <c r="V161" s="203">
        <f t="shared" si="26"/>
        <v>0</v>
      </c>
      <c r="W161" s="203">
        <f>F67</f>
        <v>0</v>
      </c>
      <c r="X161" s="203">
        <f>F92</f>
        <v>0</v>
      </c>
      <c r="Y161" s="202">
        <f t="shared" si="22"/>
        <v>0</v>
      </c>
      <c r="Z161" s="203">
        <f>F93+F68</f>
        <v>0</v>
      </c>
      <c r="AA161" s="203">
        <f>F94+F69</f>
        <v>0</v>
      </c>
      <c r="AB161" s="203">
        <f>'Company - Unbundled IS'!G110</f>
        <v>-500</v>
      </c>
      <c r="AC161" s="57" t="s">
        <v>152</v>
      </c>
      <c r="AD161" s="134">
        <f>'Company - Unbundled IS'!G106</f>
        <v>0</v>
      </c>
    </row>
    <row r="162" spans="2:30" x14ac:dyDescent="0.3">
      <c r="B162" s="191" t="s">
        <v>179</v>
      </c>
      <c r="C162" s="80" t="s">
        <v>163</v>
      </c>
      <c r="D162" s="245">
        <f t="shared" si="23"/>
        <v>0</v>
      </c>
      <c r="E162" s="200">
        <f t="shared" si="10"/>
        <v>0</v>
      </c>
      <c r="F162" s="200">
        <f t="shared" si="11"/>
        <v>3.8461621006094314E-2</v>
      </c>
      <c r="G162" s="200">
        <f t="shared" si="29"/>
        <v>0.1000011160124547</v>
      </c>
      <c r="H162" s="200">
        <f t="shared" si="30"/>
        <v>0.1000011160124547</v>
      </c>
      <c r="I162" s="200">
        <f t="shared" si="31"/>
        <v>0</v>
      </c>
      <c r="J162" s="200">
        <f t="shared" si="32"/>
        <v>0</v>
      </c>
      <c r="K162" s="200">
        <f t="shared" si="33"/>
        <v>0</v>
      </c>
      <c r="L162" s="200">
        <f t="shared" si="34"/>
        <v>0</v>
      </c>
      <c r="M162" s="200">
        <f t="shared" si="35"/>
        <v>0</v>
      </c>
      <c r="N162" s="200">
        <f t="shared" si="36"/>
        <v>0</v>
      </c>
      <c r="O162" s="200">
        <f t="shared" si="37"/>
        <v>2.4390277097011269E-2</v>
      </c>
      <c r="P162" s="57" t="s">
        <v>152</v>
      </c>
      <c r="Q162" s="200">
        <f t="shared" si="28"/>
        <v>1.2776950498224533E-2</v>
      </c>
      <c r="R162" s="80" t="s">
        <v>174</v>
      </c>
      <c r="S162" s="202">
        <f>'Company - Unbundled IS'!H108</f>
        <v>0</v>
      </c>
      <c r="T162" s="202">
        <f>'Company - Unbundled IS'!H122</f>
        <v>-500</v>
      </c>
      <c r="U162" s="202">
        <f>'Company - Unbundled IS'!H127</f>
        <v>-500</v>
      </c>
      <c r="V162" s="203">
        <f t="shared" si="26"/>
        <v>0</v>
      </c>
      <c r="W162" s="203">
        <f>G67</f>
        <v>0</v>
      </c>
      <c r="X162" s="203">
        <f>G92</f>
        <v>0</v>
      </c>
      <c r="Y162" s="202">
        <f t="shared" si="22"/>
        <v>0</v>
      </c>
      <c r="Z162" s="203">
        <f>G93+G68</f>
        <v>0</v>
      </c>
      <c r="AA162" s="203">
        <f>G94+G69</f>
        <v>0</v>
      </c>
      <c r="AB162" s="203">
        <f>'Company - Unbundled IS'!H110</f>
        <v>-500</v>
      </c>
      <c r="AC162" s="57" t="s">
        <v>152</v>
      </c>
      <c r="AD162" s="134">
        <f>'Company - Unbundled IS'!H106</f>
        <v>0</v>
      </c>
    </row>
    <row r="163" spans="2:30" x14ac:dyDescent="0.3">
      <c r="B163" s="191" t="s">
        <v>180</v>
      </c>
      <c r="C163" s="80" t="s">
        <v>163</v>
      </c>
      <c r="D163" s="245">
        <f t="shared" si="23"/>
        <v>0</v>
      </c>
      <c r="E163" s="200">
        <f t="shared" si="10"/>
        <v>0</v>
      </c>
      <c r="F163" s="200">
        <f t="shared" si="11"/>
        <v>3.8461621006094314E-2</v>
      </c>
      <c r="G163" s="200">
        <f t="shared" si="29"/>
        <v>0.1000011160124547</v>
      </c>
      <c r="H163" s="200">
        <f t="shared" si="30"/>
        <v>0.1000011160124547</v>
      </c>
      <c r="I163" s="200">
        <f t="shared" si="31"/>
        <v>0</v>
      </c>
      <c r="J163" s="200">
        <f t="shared" si="32"/>
        <v>0</v>
      </c>
      <c r="K163" s="200">
        <f t="shared" si="33"/>
        <v>0</v>
      </c>
      <c r="L163" s="200">
        <f t="shared" si="34"/>
        <v>0</v>
      </c>
      <c r="M163" s="200">
        <f t="shared" si="35"/>
        <v>0</v>
      </c>
      <c r="N163" s="200">
        <f t="shared" si="36"/>
        <v>0</v>
      </c>
      <c r="O163" s="200">
        <f t="shared" si="37"/>
        <v>2.4390277097011269E-2</v>
      </c>
      <c r="P163" s="57" t="s">
        <v>152</v>
      </c>
      <c r="Q163" s="200">
        <f t="shared" si="28"/>
        <v>1.2776950498224533E-2</v>
      </c>
      <c r="R163" s="80" t="s">
        <v>174</v>
      </c>
      <c r="S163" s="202">
        <f>'Company - Unbundled IS'!I108</f>
        <v>0</v>
      </c>
      <c r="T163" s="202">
        <f>'Company - Unbundled IS'!I122</f>
        <v>-500</v>
      </c>
      <c r="U163" s="202">
        <f>'Company - Unbundled IS'!I127</f>
        <v>-500</v>
      </c>
      <c r="V163" s="203">
        <f t="shared" si="26"/>
        <v>0</v>
      </c>
      <c r="W163" s="203">
        <f>H67</f>
        <v>0</v>
      </c>
      <c r="X163" s="203">
        <f>H92</f>
        <v>0</v>
      </c>
      <c r="Y163" s="202">
        <f t="shared" si="22"/>
        <v>0</v>
      </c>
      <c r="Z163" s="203">
        <f>H93+H68</f>
        <v>0</v>
      </c>
      <c r="AA163" s="203">
        <f>H94+H69</f>
        <v>0</v>
      </c>
      <c r="AB163" s="203">
        <f>'Company - Unbundled IS'!I110</f>
        <v>-500</v>
      </c>
      <c r="AC163" s="57" t="s">
        <v>152</v>
      </c>
      <c r="AD163" s="134">
        <f>'Company - Unbundled IS'!I106</f>
        <v>0</v>
      </c>
    </row>
    <row r="164" spans="2:30" x14ac:dyDescent="0.3">
      <c r="B164" s="191" t="s">
        <v>181</v>
      </c>
      <c r="C164" s="80" t="s">
        <v>163</v>
      </c>
      <c r="D164" s="245">
        <f t="shared" si="23"/>
        <v>0</v>
      </c>
      <c r="E164" s="200">
        <f t="shared" si="10"/>
        <v>0</v>
      </c>
      <c r="F164" s="200">
        <f t="shared" si="11"/>
        <v>3.8461621006094314E-2</v>
      </c>
      <c r="G164" s="200">
        <f t="shared" si="29"/>
        <v>0.1000011160124547</v>
      </c>
      <c r="H164" s="200">
        <f t="shared" si="30"/>
        <v>0.1000011160124547</v>
      </c>
      <c r="I164" s="200">
        <f t="shared" si="31"/>
        <v>0</v>
      </c>
      <c r="J164" s="200">
        <f t="shared" si="32"/>
        <v>0</v>
      </c>
      <c r="K164" s="200">
        <f t="shared" si="33"/>
        <v>0</v>
      </c>
      <c r="L164" s="200">
        <f t="shared" si="34"/>
        <v>0</v>
      </c>
      <c r="M164" s="200">
        <f t="shared" si="35"/>
        <v>0</v>
      </c>
      <c r="N164" s="200">
        <f t="shared" si="36"/>
        <v>0</v>
      </c>
      <c r="O164" s="200">
        <f t="shared" si="37"/>
        <v>2.4390277097011269E-2</v>
      </c>
      <c r="P164" s="57" t="s">
        <v>152</v>
      </c>
      <c r="Q164" s="200">
        <f t="shared" si="28"/>
        <v>1.2776950498224533E-2</v>
      </c>
      <c r="R164" s="80" t="s">
        <v>174</v>
      </c>
      <c r="S164" s="202">
        <f>'Company - Unbundled IS'!J108</f>
        <v>0</v>
      </c>
      <c r="T164" s="202">
        <f>'Company - Unbundled IS'!J122</f>
        <v>-500</v>
      </c>
      <c r="U164" s="202">
        <f>'Company - Unbundled IS'!J127</f>
        <v>-500</v>
      </c>
      <c r="V164" s="203">
        <f t="shared" si="26"/>
        <v>0</v>
      </c>
      <c r="W164" s="203">
        <f>I67</f>
        <v>0</v>
      </c>
      <c r="X164" s="203">
        <f>I92</f>
        <v>0</v>
      </c>
      <c r="Y164" s="202">
        <f t="shared" si="22"/>
        <v>0</v>
      </c>
      <c r="Z164" s="203">
        <f>I93+I68</f>
        <v>0</v>
      </c>
      <c r="AA164" s="203">
        <f>I94+I69</f>
        <v>0</v>
      </c>
      <c r="AB164" s="203">
        <f>'Company - Unbundled IS'!J110</f>
        <v>-500</v>
      </c>
      <c r="AC164" s="57" t="s">
        <v>152</v>
      </c>
      <c r="AD164" s="134">
        <f>'Company - Unbundled IS'!J106</f>
        <v>0</v>
      </c>
    </row>
    <row r="165" spans="2:30" x14ac:dyDescent="0.3">
      <c r="B165" s="191" t="s">
        <v>182</v>
      </c>
      <c r="C165" s="80" t="s">
        <v>163</v>
      </c>
      <c r="D165" s="245">
        <f t="shared" si="23"/>
        <v>0</v>
      </c>
      <c r="E165" s="200">
        <f t="shared" si="10"/>
        <v>0</v>
      </c>
      <c r="F165" s="200">
        <f t="shared" si="11"/>
        <v>3.8461621006094314E-2</v>
      </c>
      <c r="G165" s="200">
        <f t="shared" si="29"/>
        <v>0.1000011160124547</v>
      </c>
      <c r="H165" s="200">
        <f t="shared" si="30"/>
        <v>0.1000011160124547</v>
      </c>
      <c r="I165" s="200">
        <f t="shared" si="31"/>
        <v>0</v>
      </c>
      <c r="J165" s="200">
        <f t="shared" si="32"/>
        <v>0</v>
      </c>
      <c r="K165" s="200">
        <f t="shared" si="33"/>
        <v>0</v>
      </c>
      <c r="L165" s="200">
        <f t="shared" si="34"/>
        <v>0</v>
      </c>
      <c r="M165" s="200">
        <f t="shared" si="35"/>
        <v>0</v>
      </c>
      <c r="N165" s="200">
        <f t="shared" si="36"/>
        <v>0</v>
      </c>
      <c r="O165" s="200">
        <f t="shared" si="37"/>
        <v>2.4390277097011269E-2</v>
      </c>
      <c r="P165" s="57" t="s">
        <v>152</v>
      </c>
      <c r="Q165" s="200">
        <f t="shared" si="28"/>
        <v>1.2776950498224533E-2</v>
      </c>
      <c r="R165" s="80" t="s">
        <v>174</v>
      </c>
      <c r="S165" s="202">
        <f>'Company - Unbundled IS'!K108</f>
        <v>0</v>
      </c>
      <c r="T165" s="202">
        <f>'Company - Unbundled IS'!K122</f>
        <v>-500</v>
      </c>
      <c r="U165" s="202">
        <f>'Company - Unbundled IS'!K127</f>
        <v>-500</v>
      </c>
      <c r="V165" s="203">
        <f t="shared" si="26"/>
        <v>0</v>
      </c>
      <c r="W165" s="203">
        <f>J67</f>
        <v>0</v>
      </c>
      <c r="X165" s="203">
        <f>J92</f>
        <v>0</v>
      </c>
      <c r="Y165" s="202">
        <f t="shared" si="22"/>
        <v>0</v>
      </c>
      <c r="Z165" s="203">
        <f>J93+J68</f>
        <v>0</v>
      </c>
      <c r="AA165" s="203">
        <f>J94+J69</f>
        <v>0</v>
      </c>
      <c r="AB165" s="203">
        <f>'Company - Unbundled IS'!K110</f>
        <v>-500</v>
      </c>
      <c r="AC165" s="57" t="s">
        <v>152</v>
      </c>
      <c r="AD165" s="134">
        <f>'Company - Unbundled IS'!K106</f>
        <v>0</v>
      </c>
    </row>
    <row r="166" spans="2:30" x14ac:dyDescent="0.3">
      <c r="B166" s="191" t="s">
        <v>183</v>
      </c>
      <c r="C166" s="80" t="s">
        <v>163</v>
      </c>
      <c r="D166" s="245">
        <f t="shared" si="23"/>
        <v>0</v>
      </c>
      <c r="E166" s="200">
        <f t="shared" si="10"/>
        <v>0</v>
      </c>
      <c r="F166" s="200">
        <f t="shared" si="11"/>
        <v>3.8461621006094314E-2</v>
      </c>
      <c r="G166" s="200">
        <f t="shared" si="29"/>
        <v>0.1000011160124547</v>
      </c>
      <c r="H166" s="200">
        <f t="shared" si="30"/>
        <v>0.1000011160124547</v>
      </c>
      <c r="I166" s="200">
        <f t="shared" si="31"/>
        <v>0</v>
      </c>
      <c r="J166" s="200">
        <f t="shared" si="32"/>
        <v>0</v>
      </c>
      <c r="K166" s="200">
        <f t="shared" si="33"/>
        <v>0</v>
      </c>
      <c r="L166" s="200">
        <f t="shared" si="34"/>
        <v>0</v>
      </c>
      <c r="M166" s="200">
        <f t="shared" si="35"/>
        <v>0</v>
      </c>
      <c r="N166" s="200">
        <f t="shared" si="36"/>
        <v>0</v>
      </c>
      <c r="O166" s="200">
        <f t="shared" si="37"/>
        <v>2.4390277097011269E-2</v>
      </c>
      <c r="P166" s="57" t="s">
        <v>152</v>
      </c>
      <c r="Q166" s="200">
        <f t="shared" si="28"/>
        <v>1.2776950498224533E-2</v>
      </c>
      <c r="R166" s="80" t="s">
        <v>174</v>
      </c>
      <c r="S166" s="202">
        <f>'Company - Unbundled IS'!L108</f>
        <v>0</v>
      </c>
      <c r="T166" s="202">
        <f>'Company - Unbundled IS'!L122</f>
        <v>-500</v>
      </c>
      <c r="U166" s="202">
        <f>'Company - Unbundled IS'!L127</f>
        <v>-500</v>
      </c>
      <c r="V166" s="203">
        <f t="shared" si="26"/>
        <v>0</v>
      </c>
      <c r="W166" s="203">
        <f>K67</f>
        <v>0</v>
      </c>
      <c r="X166" s="203">
        <f>K92</f>
        <v>0</v>
      </c>
      <c r="Y166" s="202">
        <f t="shared" si="22"/>
        <v>0</v>
      </c>
      <c r="Z166" s="203">
        <f>K93+K68</f>
        <v>0</v>
      </c>
      <c r="AA166" s="203">
        <f>K94+K69</f>
        <v>0</v>
      </c>
      <c r="AB166" s="202">
        <f>'Company - Unbundled IS'!L110</f>
        <v>-500</v>
      </c>
      <c r="AC166" s="57" t="s">
        <v>152</v>
      </c>
      <c r="AD166" s="134">
        <f>'Company - Unbundled IS'!L106</f>
        <v>0</v>
      </c>
    </row>
    <row r="167" spans="2:30" x14ac:dyDescent="0.3">
      <c r="B167" s="130" t="s">
        <v>244</v>
      </c>
      <c r="C167" s="80" t="s">
        <v>163</v>
      </c>
      <c r="D167" s="245">
        <f t="shared" si="23"/>
        <v>0</v>
      </c>
      <c r="E167" s="200">
        <f t="shared" si="10"/>
        <v>-0.11110973335041759</v>
      </c>
      <c r="F167" s="57" t="s">
        <v>152</v>
      </c>
      <c r="G167" s="200">
        <f t="shared" ref="G167:K168" si="39">IFERROR(T167/T$169,0)</f>
        <v>0.20000223202490941</v>
      </c>
      <c r="H167" s="200">
        <f t="shared" si="39"/>
        <v>0.20000223202490941</v>
      </c>
      <c r="I167" s="245">
        <f t="shared" si="39"/>
        <v>0.33333333333333331</v>
      </c>
      <c r="J167" s="245">
        <f t="shared" si="39"/>
        <v>0</v>
      </c>
      <c r="K167" s="245">
        <f t="shared" si="39"/>
        <v>0.33333333333333331</v>
      </c>
      <c r="L167" s="57" t="s">
        <v>152</v>
      </c>
      <c r="M167" s="245">
        <f t="shared" ref="M167:P168" si="40">IFERROR(Z167/Z$169,0)</f>
        <v>0.33333333333333331</v>
      </c>
      <c r="N167" s="200">
        <f t="shared" si="40"/>
        <v>0</v>
      </c>
      <c r="O167" s="200">
        <f t="shared" si="40"/>
        <v>4.8780554194022538E-2</v>
      </c>
      <c r="P167" s="200">
        <f t="shared" si="40"/>
        <v>0</v>
      </c>
      <c r="Q167" s="200"/>
      <c r="R167" s="80" t="s">
        <v>173</v>
      </c>
      <c r="S167" s="202">
        <f>'Company - Unbundled IS'!$E$224</f>
        <v>-500</v>
      </c>
      <c r="T167" s="202">
        <f>'Company - Unbundled IS'!$E$229</f>
        <v>-1000</v>
      </c>
      <c r="U167" s="202">
        <f>'Company - Unbundled IS'!$E$234</f>
        <v>-1000</v>
      </c>
      <c r="V167" s="202">
        <f t="shared" si="26"/>
        <v>5</v>
      </c>
      <c r="W167" s="202">
        <f>$D$77</f>
        <v>0</v>
      </c>
      <c r="X167" s="202">
        <f>D106</f>
        <v>5</v>
      </c>
      <c r="Y167" s="57" t="s">
        <v>152</v>
      </c>
      <c r="Z167" s="202">
        <f>D78+D108</f>
        <v>5</v>
      </c>
      <c r="AA167" s="202">
        <f>D79+D109</f>
        <v>0</v>
      </c>
      <c r="AB167" s="202">
        <f>'Company - Unbundled IS'!E226+'Company - Unbundled IS'!E221</f>
        <v>-1000</v>
      </c>
      <c r="AC167" s="202">
        <f>D124</f>
        <v>0</v>
      </c>
      <c r="AD167" s="134">
        <f>'Company - Unbundled IS'!E216</f>
        <v>0</v>
      </c>
    </row>
    <row r="168" spans="2:30" x14ac:dyDescent="0.3">
      <c r="B168" s="116" t="s">
        <v>197</v>
      </c>
      <c r="C168" s="117" t="s">
        <v>163</v>
      </c>
      <c r="D168" s="245">
        <f t="shared" si="23"/>
        <v>0.93750010898418501</v>
      </c>
      <c r="E168" s="201">
        <f t="shared" si="10"/>
        <v>1.9999814002306373</v>
      </c>
      <c r="F168" s="247" t="s">
        <v>152</v>
      </c>
      <c r="G168" s="201">
        <f t="shared" si="39"/>
        <v>-1.8000256682864579</v>
      </c>
      <c r="H168" s="201">
        <f t="shared" si="39"/>
        <v>-1.8000256682864579</v>
      </c>
      <c r="I168" s="246">
        <f t="shared" si="39"/>
        <v>0.26666666666666666</v>
      </c>
      <c r="J168" s="246">
        <f t="shared" si="39"/>
        <v>0</v>
      </c>
      <c r="K168" s="246">
        <f t="shared" si="39"/>
        <v>0.26666666666666666</v>
      </c>
      <c r="L168" s="247" t="s">
        <v>152</v>
      </c>
      <c r="M168" s="246">
        <f t="shared" si="40"/>
        <v>0.26666666666666666</v>
      </c>
      <c r="N168" s="201">
        <f t="shared" si="40"/>
        <v>0</v>
      </c>
      <c r="O168" s="201">
        <f t="shared" si="40"/>
        <v>0.29268332516413526</v>
      </c>
      <c r="P168" s="201">
        <f t="shared" si="40"/>
        <v>0</v>
      </c>
      <c r="Q168" s="200"/>
      <c r="R168" s="193" t="s">
        <v>173</v>
      </c>
      <c r="S168" s="204">
        <f>'Company - Unbundled IS'!E154</f>
        <v>9000.0278999999991</v>
      </c>
      <c r="T168" s="204">
        <f>'Company - Unbundled IS'!E170</f>
        <v>9000.0278999999991</v>
      </c>
      <c r="U168" s="204">
        <f>'Company - Unbundled IS'!E175</f>
        <v>9000.0278999999991</v>
      </c>
      <c r="V168" s="204">
        <f t="shared" si="26"/>
        <v>4</v>
      </c>
      <c r="W168" s="204">
        <f>$D$72</f>
        <v>0</v>
      </c>
      <c r="X168" s="204">
        <f>D96</f>
        <v>4</v>
      </c>
      <c r="Y168" s="247" t="s">
        <v>152</v>
      </c>
      <c r="Z168" s="204">
        <f>D73+D98</f>
        <v>4</v>
      </c>
      <c r="AA168" s="204">
        <f>D74+D99</f>
        <v>0</v>
      </c>
      <c r="AB168" s="204">
        <f>'Company - Unbundled IS'!E156+'Company - Unbundled IS'!E138</f>
        <v>-6000</v>
      </c>
      <c r="AC168" s="204">
        <f>D121</f>
        <v>0</v>
      </c>
      <c r="AD168" s="134">
        <f>'Company - Unbundled IS'!E133</f>
        <v>15000.027899999999</v>
      </c>
    </row>
    <row r="169" spans="2:30" x14ac:dyDescent="0.3">
      <c r="B169" s="194" t="s">
        <v>118</v>
      </c>
      <c r="C169" s="290" t="s">
        <v>163</v>
      </c>
      <c r="E169" s="200">
        <f>SUM(E147:E148,E168,E167)</f>
        <v>1</v>
      </c>
      <c r="F169" s="200">
        <f>SUM(F147:F148,F168,F167)</f>
        <v>1</v>
      </c>
      <c r="G169" s="200">
        <f t="shared" ref="G169" si="41">SUM(G147:G148,G168,G167)</f>
        <v>0.99999999999999989</v>
      </c>
      <c r="H169" s="200">
        <f t="shared" ref="H169" si="42">SUM(H147:H148,H168,H167)</f>
        <v>0.99999999999999989</v>
      </c>
      <c r="I169" s="200">
        <f>SUM(I147:I148,I168,I167)</f>
        <v>1</v>
      </c>
      <c r="J169" s="200">
        <f>SUM(J147:J148,J168,J167)</f>
        <v>0</v>
      </c>
      <c r="K169" s="200">
        <f t="shared" ref="K169:M169" si="43">SUM(K147:K148,K168,K167)</f>
        <v>1</v>
      </c>
      <c r="L169" s="200">
        <f t="shared" ref="L169" si="44">SUM(L147:L148,L168,L167)</f>
        <v>0</v>
      </c>
      <c r="M169" s="200">
        <f t="shared" si="43"/>
        <v>1</v>
      </c>
      <c r="N169" s="200">
        <f t="shared" ref="N169" si="45">SUM(N147:N148,N168,N167)</f>
        <v>0</v>
      </c>
      <c r="O169" s="200">
        <f>SUM(O147:O148,O168,O167)</f>
        <v>1</v>
      </c>
      <c r="P169" s="200">
        <f>SUM(P147:P148,P168,P167)</f>
        <v>0</v>
      </c>
      <c r="Q169" s="200"/>
      <c r="R169" s="80" t="s">
        <v>174</v>
      </c>
      <c r="S169" s="203">
        <f t="shared" ref="S169" si="46">SUM(S147:S148,S168,S167)</f>
        <v>4500.0557999999992</v>
      </c>
      <c r="T169" s="203">
        <f>SUM(T147:T148,T168,T167)</f>
        <v>-4999.9441999999999</v>
      </c>
      <c r="U169" s="203">
        <f>SUM(U147:U148,U168,U167)</f>
        <v>-4999.9441999999999</v>
      </c>
      <c r="V169" s="203">
        <f t="shared" ref="V169" si="47">SUM(V147:V148,V168,V167)</f>
        <v>15</v>
      </c>
      <c r="W169" s="203">
        <f t="shared" ref="W169" si="48">SUM(W147:W148,W168,W167)</f>
        <v>0</v>
      </c>
      <c r="X169" s="203">
        <f t="shared" ref="X169" si="49">SUM(X147:X148,X168,X167)</f>
        <v>15</v>
      </c>
      <c r="Y169" s="203">
        <f>SUM(Y147:Y148,Y168,Y167)</f>
        <v>0</v>
      </c>
      <c r="Z169" s="203">
        <f t="shared" ref="Z169:AA169" si="50">SUM(Z147:Z148,Z168,Z167)</f>
        <v>15</v>
      </c>
      <c r="AA169" s="203">
        <f t="shared" si="50"/>
        <v>0</v>
      </c>
      <c r="AB169" s="203">
        <f>SUM(AB147:AB148,AB168,AB167)</f>
        <v>-20499.972099999999</v>
      </c>
      <c r="AC169" s="203">
        <f>SUM(AC147:AC148,AC168,AC167)</f>
        <v>0</v>
      </c>
      <c r="AD169" s="134">
        <f>AD147+AD148+AD167+AD168</f>
        <v>16000.027899999999</v>
      </c>
    </row>
    <row r="170" spans="2:30" x14ac:dyDescent="0.3">
      <c r="B170" s="194" t="s">
        <v>247</v>
      </c>
      <c r="C170" s="290" t="s">
        <v>163</v>
      </c>
      <c r="E170" s="200">
        <f>SUM(E147:E148)</f>
        <v>-0.88887166688021968</v>
      </c>
      <c r="F170" s="200">
        <f t="shared" ref="F170" si="51">SUM(F147:F148)</f>
        <v>1</v>
      </c>
      <c r="G170" s="200">
        <f>SUM(G147:G148)</f>
        <v>2.6000234362615484</v>
      </c>
      <c r="H170" s="200">
        <f>SUM(H147:H148)</f>
        <v>2.6000234362615484</v>
      </c>
      <c r="I170" s="200">
        <f>SUM(I147:I148)</f>
        <v>0.39999999999999997</v>
      </c>
      <c r="J170" s="200">
        <f>SUM(J147:J148)</f>
        <v>0</v>
      </c>
      <c r="K170" s="200">
        <f>SUM(K147:K148)</f>
        <v>0.39999999999999997</v>
      </c>
      <c r="L170" s="200">
        <f t="shared" ref="L170" si="52">SUM(L147:L148)</f>
        <v>0</v>
      </c>
      <c r="M170" s="200">
        <f>SUM(M147:M148)</f>
        <v>0.39999999999999997</v>
      </c>
      <c r="N170" s="200">
        <f t="shared" ref="N170" si="53">SUM(N147:N148)</f>
        <v>0</v>
      </c>
      <c r="O170" s="200">
        <f>SUM(O147:O148)</f>
        <v>0.6585361206418423</v>
      </c>
      <c r="P170" s="200">
        <f>SUM(P147:P148)</f>
        <v>0</v>
      </c>
      <c r="Q170" s="200"/>
      <c r="R170" s="80" t="s">
        <v>174</v>
      </c>
      <c r="S170" s="203">
        <f>SUM('Company - Additional Info'!S147:S148)</f>
        <v>-3999.9721</v>
      </c>
      <c r="T170" s="203">
        <f>SUM('Company - Additional Info'!T147:T148)</f>
        <v>-12999.972099999999</v>
      </c>
      <c r="U170" s="203">
        <f>SUM('Company - Additional Info'!U147:U148)</f>
        <v>-12999.972099999999</v>
      </c>
      <c r="V170" s="203">
        <f t="shared" ref="V170:AC170" si="54">SUM(V147:V148)</f>
        <v>6</v>
      </c>
      <c r="W170" s="203">
        <f t="shared" si="54"/>
        <v>0</v>
      </c>
      <c r="X170" s="203">
        <f t="shared" si="54"/>
        <v>6</v>
      </c>
      <c r="Y170" s="203">
        <f t="shared" si="54"/>
        <v>0</v>
      </c>
      <c r="Z170" s="203">
        <f t="shared" si="54"/>
        <v>6</v>
      </c>
      <c r="AA170" s="203">
        <f t="shared" si="54"/>
        <v>0</v>
      </c>
      <c r="AB170" s="203">
        <f t="shared" si="54"/>
        <v>-13499.972099999999</v>
      </c>
      <c r="AC170" s="203">
        <f t="shared" si="54"/>
        <v>0</v>
      </c>
    </row>
    <row r="171" spans="2:30" x14ac:dyDescent="0.3">
      <c r="B171" s="297" t="s">
        <v>333</v>
      </c>
      <c r="C171" s="290"/>
      <c r="D171" s="200">
        <f t="shared" ref="D171:O171" si="55">E148</f>
        <v>-0.71110229344267251</v>
      </c>
      <c r="E171" s="200">
        <f t="shared" si="55"/>
        <v>0.90000193154260699</v>
      </c>
      <c r="F171" s="200">
        <f t="shared" si="55"/>
        <v>2.3400261146914398</v>
      </c>
      <c r="G171" s="200">
        <f t="shared" si="55"/>
        <v>2.3400261146914398</v>
      </c>
      <c r="H171" s="200">
        <f t="shared" si="55"/>
        <v>0.33333333333333331</v>
      </c>
      <c r="I171" s="200">
        <f t="shared" si="55"/>
        <v>0</v>
      </c>
      <c r="J171" s="200">
        <f t="shared" si="55"/>
        <v>0.33333333333333331</v>
      </c>
      <c r="K171" s="200">
        <f t="shared" si="55"/>
        <v>0</v>
      </c>
      <c r="L171" s="200">
        <f t="shared" si="55"/>
        <v>0.33333333333333331</v>
      </c>
      <c r="M171" s="200">
        <f t="shared" si="55"/>
        <v>0</v>
      </c>
      <c r="N171" s="200">
        <f t="shared" si="55"/>
        <v>0.60975692742528176</v>
      </c>
      <c r="O171" s="200">
        <f t="shared" si="55"/>
        <v>0</v>
      </c>
      <c r="P171" s="200"/>
      <c r="Q171" s="80"/>
      <c r="R171" s="203"/>
      <c r="S171" s="203"/>
      <c r="T171" s="203"/>
      <c r="U171" s="203"/>
      <c r="V171" s="203"/>
      <c r="W171" s="203"/>
      <c r="X171" s="203"/>
      <c r="Y171" s="203"/>
      <c r="Z171" s="203"/>
      <c r="AA171" s="203"/>
      <c r="AB171" s="203"/>
    </row>
    <row r="172" spans="2:30" x14ac:dyDescent="0.3">
      <c r="B172" s="297"/>
      <c r="C172" s="290"/>
      <c r="D172" s="200"/>
      <c r="E172" s="200"/>
      <c r="F172" s="200"/>
      <c r="G172" s="200"/>
      <c r="H172" s="200"/>
      <c r="I172" s="200"/>
      <c r="J172" s="200"/>
      <c r="K172" s="200"/>
      <c r="L172" s="200"/>
      <c r="M172" s="200"/>
      <c r="N172" s="200"/>
      <c r="O172" s="200"/>
      <c r="P172" s="200"/>
      <c r="Q172" s="80"/>
      <c r="R172" s="203"/>
      <c r="S172" s="203"/>
      <c r="T172" s="203"/>
      <c r="U172" s="203"/>
      <c r="V172" s="203"/>
      <c r="W172" s="203"/>
      <c r="X172" s="203"/>
      <c r="Y172" s="203"/>
      <c r="Z172" s="203"/>
      <c r="AA172" s="203"/>
      <c r="AB172" s="203"/>
    </row>
    <row r="173" spans="2:30" x14ac:dyDescent="0.3">
      <c r="B173" s="296" t="s">
        <v>332</v>
      </c>
      <c r="C173" s="117"/>
      <c r="D173" s="233" t="s">
        <v>319</v>
      </c>
      <c r="E173" s="233" t="s">
        <v>320</v>
      </c>
      <c r="F173" s="233" t="s">
        <v>322</v>
      </c>
      <c r="L173" s="160"/>
    </row>
    <row r="174" spans="2:30" ht="13.8" x14ac:dyDescent="0.25">
      <c r="B174" s="77" t="s">
        <v>324</v>
      </c>
      <c r="C174" s="291" t="s">
        <v>163</v>
      </c>
      <c r="D174" s="306">
        <v>0.6</v>
      </c>
      <c r="E174" s="306">
        <v>0.71299999999999997</v>
      </c>
      <c r="F174" s="306">
        <v>1</v>
      </c>
      <c r="L174" s="160"/>
    </row>
    <row r="175" spans="2:30" ht="13.8" x14ac:dyDescent="0.25">
      <c r="B175" s="77" t="s">
        <v>325</v>
      </c>
      <c r="C175" s="291" t="s">
        <v>163</v>
      </c>
      <c r="D175" s="306">
        <v>0.39750000000000002</v>
      </c>
      <c r="E175" s="306">
        <v>0.28700000000000003</v>
      </c>
      <c r="F175" s="306">
        <v>0</v>
      </c>
      <c r="L175" s="160"/>
    </row>
    <row r="176" spans="2:30" ht="13.8" x14ac:dyDescent="0.25">
      <c r="C176" s="291"/>
      <c r="L176" s="160"/>
    </row>
    <row r="177" spans="2:14" ht="13.8" x14ac:dyDescent="0.25">
      <c r="B177" s="101" t="s">
        <v>330</v>
      </c>
      <c r="C177" s="294" t="s">
        <v>163</v>
      </c>
      <c r="D177" s="298">
        <f>D174*(D134/G134)+E174*(E134/G134)+F174*(F134/G134)</f>
        <v>0.66779999999999995</v>
      </c>
      <c r="E177" s="101"/>
      <c r="F177" s="101"/>
      <c r="L177" s="160"/>
    </row>
    <row r="178" spans="2:14" ht="13.8" x14ac:dyDescent="0.25">
      <c r="B178" s="101" t="s">
        <v>331</v>
      </c>
      <c r="C178" s="294" t="s">
        <v>163</v>
      </c>
      <c r="D178" s="299">
        <f>1-D177</f>
        <v>0.33220000000000005</v>
      </c>
      <c r="E178" s="101"/>
      <c r="F178" s="101"/>
      <c r="L178" s="160"/>
    </row>
    <row r="179" spans="2:14" ht="13.8" x14ac:dyDescent="0.25">
      <c r="B179" s="101"/>
      <c r="C179" s="294"/>
      <c r="D179" s="295"/>
      <c r="E179" s="101"/>
      <c r="F179" s="101"/>
      <c r="L179" s="160"/>
    </row>
    <row r="180" spans="2:14" ht="13.8" x14ac:dyDescent="0.25">
      <c r="B180" s="101"/>
      <c r="C180" s="294"/>
      <c r="D180" s="295"/>
      <c r="E180" s="101"/>
      <c r="F180" s="101"/>
      <c r="L180" s="160"/>
    </row>
    <row r="181" spans="2:14" ht="13.8" x14ac:dyDescent="0.25">
      <c r="B181" s="101"/>
      <c r="C181" s="294"/>
      <c r="D181" s="295"/>
      <c r="E181" s="101"/>
      <c r="F181" s="101"/>
      <c r="L181" s="160"/>
    </row>
    <row r="182" spans="2:14" ht="13.8" x14ac:dyDescent="0.25">
      <c r="B182" s="101"/>
      <c r="C182" s="294"/>
      <c r="D182" s="295"/>
      <c r="E182" s="101"/>
      <c r="F182" s="101"/>
      <c r="L182" s="160"/>
    </row>
    <row r="183" spans="2:14" ht="13.8" x14ac:dyDescent="0.25">
      <c r="B183" s="101"/>
      <c r="C183" s="294"/>
      <c r="D183" s="295"/>
      <c r="E183" s="101"/>
      <c r="F183" s="101"/>
      <c r="L183" s="160"/>
    </row>
    <row r="184" spans="2:14" ht="13.8" x14ac:dyDescent="0.25">
      <c r="B184" s="101"/>
      <c r="C184" s="294"/>
      <c r="D184" s="295"/>
      <c r="E184" s="101"/>
      <c r="F184" s="101"/>
      <c r="L184" s="160"/>
    </row>
    <row r="185" spans="2:14" ht="13.8" x14ac:dyDescent="0.25">
      <c r="B185" s="101"/>
      <c r="C185" s="294"/>
      <c r="D185" s="295"/>
      <c r="E185" s="101"/>
      <c r="F185" s="101"/>
      <c r="L185" s="160"/>
    </row>
    <row r="186" spans="2:14" ht="13.8" x14ac:dyDescent="0.25">
      <c r="B186" s="101"/>
      <c r="C186" s="294"/>
      <c r="D186" s="295"/>
      <c r="E186" s="101"/>
      <c r="F186" s="101"/>
      <c r="L186" s="160"/>
    </row>
    <row r="187" spans="2:14" ht="13.8" x14ac:dyDescent="0.25">
      <c r="B187" s="101"/>
      <c r="C187" s="294"/>
      <c r="D187" s="295"/>
      <c r="E187" s="101"/>
      <c r="F187" s="101"/>
      <c r="L187" s="160"/>
    </row>
    <row r="188" spans="2:14" ht="13.8" x14ac:dyDescent="0.25">
      <c r="B188" s="101"/>
      <c r="C188" s="294"/>
      <c r="D188" s="295"/>
      <c r="E188" s="101"/>
      <c r="F188" s="101"/>
      <c r="L188" s="160"/>
    </row>
    <row r="189" spans="2:14" ht="13.8" x14ac:dyDescent="0.25">
      <c r="C189" s="291"/>
      <c r="L189" s="160"/>
    </row>
    <row r="191" spans="2:14" x14ac:dyDescent="0.3">
      <c r="B191" s="77" t="s">
        <v>192</v>
      </c>
      <c r="D191" s="205" t="str">
        <f>"Owned "&amp;'Company - Unbundled IS'!E68</f>
        <v>Owned Oil &amp; Lubricant Service</v>
      </c>
      <c r="E191" s="205" t="str">
        <f>"Owned "&amp;'Company - Unbundled IS'!F68</f>
        <v xml:space="preserve">Owned Tires &amp; Service Center </v>
      </c>
      <c r="F191" s="205" t="str">
        <f>"Owned "&amp;'Company - Unbundled IS'!G68</f>
        <v>Owned Carwash</v>
      </c>
      <c r="G191" s="205" t="str">
        <f>"Owned "&amp;'Company - Unbundled IS'!H68</f>
        <v>Owned Convenience Store</v>
      </c>
      <c r="H191" s="205" t="str">
        <f>"Owned "&amp;'Company - Unbundled IS'!I68</f>
        <v>Owned Restaurants</v>
      </c>
      <c r="I191" s="205" t="str">
        <f>"Owned "&amp;'Company - Unbundled IS'!J68</f>
        <v>Owned F&amp;B Kiosks</v>
      </c>
      <c r="L191" s="205" t="str">
        <f>"Owned "&amp;'Company - Unbundled IS'!K68</f>
        <v>Owned ATM</v>
      </c>
      <c r="M191" s="205" t="str">
        <f>"Owned "&amp;'Company - Unbundled IS'!L68</f>
        <v>Owned Other Non-Fuel Bus.</v>
      </c>
      <c r="N191" s="205"/>
    </row>
    <row r="192" spans="2:14" x14ac:dyDescent="0.3">
      <c r="B192" s="77" t="s">
        <v>193</v>
      </c>
      <c r="D192" s="205" t="str">
        <f>"Rented "&amp;'Company - Unbundled IS'!E68</f>
        <v>Rented Oil &amp; Lubricant Service</v>
      </c>
      <c r="E192" s="205" t="str">
        <f>"Rented "&amp;'Company - Unbundled IS'!F68</f>
        <v xml:space="preserve">Rented Tires &amp; Service Center </v>
      </c>
      <c r="F192" s="205" t="str">
        <f>"Rented "&amp;'Company - Unbundled IS'!G68</f>
        <v>Rented Carwash</v>
      </c>
      <c r="G192" s="205" t="str">
        <f>"Rented "&amp;'Company - Unbundled IS'!H68</f>
        <v>Rented Convenience Store</v>
      </c>
      <c r="H192" s="205" t="str">
        <f>"Rented "&amp;'Company - Unbundled IS'!I68</f>
        <v>Rented Restaurants</v>
      </c>
      <c r="I192" s="205" t="str">
        <f>"Rented "&amp;'Company - Unbundled IS'!J68</f>
        <v>Rented F&amp;B Kiosks</v>
      </c>
      <c r="L192" s="205" t="str">
        <f>"Rented "&amp;'Company - Unbundled IS'!K68</f>
        <v>Rented ATM</v>
      </c>
      <c r="M192" s="205" t="str">
        <f>"Rented "&amp;'Company - Unbundled IS'!L68</f>
        <v>Rented Other Non-Fuel Bus.</v>
      </c>
      <c r="N192" s="205"/>
    </row>
    <row r="196" spans="20:27" x14ac:dyDescent="0.3">
      <c r="T196" s="142" t="s">
        <v>49</v>
      </c>
      <c r="U196" s="142" t="s">
        <v>50</v>
      </c>
      <c r="V196" s="142" t="s">
        <v>20</v>
      </c>
      <c r="W196" s="142" t="s">
        <v>21</v>
      </c>
      <c r="X196" s="142" t="s">
        <v>22</v>
      </c>
      <c r="Y196" s="142" t="s">
        <v>23</v>
      </c>
      <c r="Z196" s="142" t="s">
        <v>24</v>
      </c>
      <c r="AA196" s="142" t="s">
        <v>51</v>
      </c>
    </row>
    <row r="198" spans="20:27" x14ac:dyDescent="0.3">
      <c r="T198" s="134"/>
    </row>
  </sheetData>
  <sheetProtection formatCells="0" formatColumns="0" formatRows="0"/>
  <protectedRanges>
    <protectedRange algorithmName="SHA-512" hashValue="/8okD4Rlv72kmpV1kB8nFTxXF1lz6voQbayru6IfHjLLFNSnXo16N11dv6mAH+Ft7mJNjhlKn/QduYasBUzNEg==" saltValue="EPvwX42L//IYQ6mxPfZYaQ==" spinCount="100000" sqref="D174:F175" name="MoEnergy Input"/>
  </protectedRanges>
  <conditionalFormatting sqref="D146:Q146">
    <cfRule type="duplicateValues" dxfId="32" priority="255"/>
  </conditionalFormatting>
  <conditionalFormatting sqref="E53">
    <cfRule type="cellIs" dxfId="31" priority="12" operator="lessThan">
      <formula>0</formula>
    </cfRule>
    <cfRule type="cellIs" dxfId="30" priority="13" operator="greaterThan">
      <formula>0</formula>
    </cfRule>
  </conditionalFormatting>
  <conditionalFormatting sqref="F167:F168">
    <cfRule type="containsText" dxfId="29" priority="5" operator="containsText" text="N/A">
      <formula>NOT(ISERROR(SEARCH("N/A",F167)))</formula>
    </cfRule>
  </conditionalFormatting>
  <conditionalFormatting sqref="L167:L168">
    <cfRule type="containsText" dxfId="28" priority="9" operator="containsText" text="N/A">
      <formula>NOT(ISERROR(SEARCH("N/A",L167)))</formula>
    </cfRule>
  </conditionalFormatting>
  <conditionalFormatting sqref="P158:P166">
    <cfRule type="containsText" dxfId="27" priority="3" operator="containsText" text="N/A">
      <formula>NOT(ISERROR(SEARCH("N/A",P158)))</formula>
    </cfRule>
  </conditionalFormatting>
  <conditionalFormatting sqref="Y167:Y168">
    <cfRule type="containsText" dxfId="26" priority="2" operator="containsText" text="N/A">
      <formula>NOT(ISERROR(SEARCH("N/A",Y167)))</formula>
    </cfRule>
  </conditionalFormatting>
  <conditionalFormatting sqref="AC158:AC166">
    <cfRule type="containsText" dxfId="25" priority="4" operator="containsText" text="N/A">
      <formula>NOT(ISERROR(SEARCH("N/A",AC158)))</formula>
    </cfRule>
  </conditionalFormatting>
  <dataValidations count="1">
    <dataValidation type="list" allowBlank="1" showInputMessage="1" showErrorMessage="1" sqref="E14:E20" xr:uid="{C2AA59F1-82B2-4B2E-B941-4BB1D0DF59DF}">
      <formula1>$D$146:$Q$146</formula1>
    </dataValidation>
  </dataValidations>
  <hyperlinks>
    <hyperlink ref="B3" location="'Company - Additional Info'!B13" display="I. Aggregated Operating Expenses" xr:uid="{99ECA217-CAC1-4F7B-A812-E6415721CD46}"/>
    <hyperlink ref="B10" location="'Company - Additional Info'!B111" display="VI. Marketing Campaigns Count" xr:uid="{424B1B76-2735-416D-AF43-04A98B180F45}"/>
    <hyperlink ref="B4" location="'Company - Additional Info'!B22" display="II. Volume of Fuel Sold" xr:uid="{B156AF7B-40E2-466E-9081-D5882E3BA9BD}"/>
    <hyperlink ref="B7" location="'Company - Additional Info'!B54" display="V. Employees Headcount" xr:uid="{60FDEA69-788D-496F-87C7-118AEA27A335}"/>
    <hyperlink ref="B8" location="'Company - Additional Info'!B56" display="1. Operational Employees Headcount" xr:uid="{AC79F0DE-6DD5-4748-AF5A-D05F9FAC79B6}"/>
    <hyperlink ref="B9" location="'Company - Additional Info'!B81" display="2. Management Employees Headcount" xr:uid="{70AF7CB3-CEF9-44AF-95C3-63DE9955D57E}"/>
    <hyperlink ref="B5" location="'Company - Additional Info'!B32" display="III. Volume of Fuel Transported" xr:uid="{D22C5B41-B13B-4B75-8CDA-D22D6AE8B6BC}"/>
    <hyperlink ref="B6" location="'Company - Additional Info'!B42" display="IV. Transportation to own Fuel Station expense calculation" xr:uid="{73B7A14A-0E69-42ED-BEE0-726488179885}"/>
    <hyperlink ref="B11" location="'Company - Additional Info'!B126" display="VII. Non-Fuel Business Count" xr:uid="{F85B8FFB-BCA5-4FF2-A446-3400331DCD6F}"/>
  </hyperlinks>
  <pageMargins left="0.7" right="0.7" top="0.75" bottom="0.75" header="0.3" footer="0.3"/>
  <pageSetup orientation="portrait" r:id="rId1"/>
  <headerFooter>
    <oddFooter>&amp;C_x000D_&amp;1#&amp;"Aptos"&amp;10&amp;K0000FF Restricted - مقيد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4D755-E366-4E61-A274-D3A47D0B60F6}">
  <sheetPr codeName="Sheet10">
    <tabColor rgb="FFC00000"/>
  </sheetPr>
  <dimension ref="A1:X105"/>
  <sheetViews>
    <sheetView zoomScale="70" zoomScaleNormal="70" workbookViewId="0">
      <selection activeCell="E21" sqref="E21"/>
    </sheetView>
  </sheetViews>
  <sheetFormatPr defaultRowHeight="14.4" outlineLevelCol="1" x14ac:dyDescent="0.3"/>
  <cols>
    <col min="1" max="1" width="4.8984375" customWidth="1"/>
    <col min="2" max="2" width="69.8984375" customWidth="1"/>
    <col min="3" max="3" width="18.3984375" style="6" bestFit="1" customWidth="1"/>
    <col min="4" max="4" width="20.8984375" style="61" bestFit="1" customWidth="1"/>
    <col min="5" max="5" width="22.8984375" style="61" bestFit="1" customWidth="1"/>
    <col min="6" max="6" width="19.09765625" style="61" bestFit="1" customWidth="1"/>
    <col min="7" max="7" width="16" style="61" bestFit="1" customWidth="1"/>
    <col min="8" max="8" width="20.3984375" style="61" bestFit="1" customWidth="1"/>
    <col min="9" max="9" width="16" style="61" bestFit="1" customWidth="1"/>
    <col min="10" max="10" width="15.3984375" style="61" customWidth="1"/>
    <col min="11" max="17" width="15.3984375" style="61" customWidth="1" outlineLevel="1"/>
    <col min="18" max="19" width="8.09765625" customWidth="1"/>
  </cols>
  <sheetData>
    <row r="1" spans="1:24" x14ac:dyDescent="0.3">
      <c r="A1" s="1"/>
      <c r="B1" s="1"/>
      <c r="C1" s="5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2" t="s">
        <v>159</v>
      </c>
      <c r="C2" s="18" t="s">
        <v>30</v>
      </c>
      <c r="D2" s="19">
        <f>'Company - Corporate Details'!C11</f>
        <v>2023</v>
      </c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1"/>
      <c r="S2" s="1"/>
      <c r="T2" s="1"/>
      <c r="U2" s="1"/>
      <c r="V2" s="1"/>
      <c r="W2" s="1"/>
      <c r="X2" s="1"/>
    </row>
    <row r="3" spans="1:24" ht="15" customHeight="1" x14ac:dyDescent="0.3"/>
    <row r="4" spans="1:24" ht="15" customHeight="1" x14ac:dyDescent="0.3">
      <c r="D4" s="307" t="s">
        <v>155</v>
      </c>
      <c r="E4" s="308"/>
      <c r="F4" s="308"/>
      <c r="G4" s="308"/>
      <c r="H4" s="308"/>
      <c r="I4" s="309"/>
      <c r="J4" s="60"/>
      <c r="K4" s="60"/>
      <c r="L4" s="60"/>
      <c r="M4" s="60"/>
      <c r="N4" s="60"/>
      <c r="O4" s="60"/>
      <c r="P4" s="60"/>
      <c r="Q4" s="60"/>
    </row>
    <row r="5" spans="1:24" ht="28.2" thickBot="1" x14ac:dyDescent="0.3">
      <c r="B5" s="11" t="s">
        <v>3</v>
      </c>
      <c r="C5" s="12" t="s">
        <v>1</v>
      </c>
      <c r="D5" s="35" t="s">
        <v>57</v>
      </c>
      <c r="E5" s="35" t="s">
        <v>146</v>
      </c>
      <c r="F5" s="36" t="s">
        <v>153</v>
      </c>
      <c r="G5" s="36" t="s">
        <v>154</v>
      </c>
      <c r="H5" s="35" t="s">
        <v>197</v>
      </c>
      <c r="I5" s="35" t="s">
        <v>244</v>
      </c>
      <c r="J5" s="55" t="s">
        <v>147</v>
      </c>
      <c r="K5" s="55" t="str">
        <f>'Company - Unbundled IS'!F188</f>
        <v>Human Resources</v>
      </c>
      <c r="L5" s="55" t="str">
        <f>'Company - Unbundled IS'!G188</f>
        <v>Finance</v>
      </c>
      <c r="M5" s="55" t="str">
        <f>'Company - Unbundled IS'!H188</f>
        <v>Procurement</v>
      </c>
      <c r="N5" s="55" t="str">
        <f>'Company - Unbundled IS'!I188</f>
        <v>Information Technology</v>
      </c>
      <c r="O5" s="55" t="str">
        <f>'Company - Unbundled IS'!J188</f>
        <v>Marketing</v>
      </c>
      <c r="P5" s="55" t="str">
        <f>'Company - Unbundled IS'!K188</f>
        <v>CEO</v>
      </c>
      <c r="Q5" s="55" t="str">
        <f>'Company - Unbundled IS'!L188</f>
        <v>Legal</v>
      </c>
      <c r="R5" s="37"/>
    </row>
    <row r="6" spans="1:24" ht="13.8" x14ac:dyDescent="0.25">
      <c r="B6" s="14"/>
      <c r="C6" s="14"/>
      <c r="D6" s="257"/>
      <c r="E6" s="257"/>
    </row>
    <row r="7" spans="1:24" ht="13.8" x14ac:dyDescent="0.25">
      <c r="B7" s="42" t="s">
        <v>164</v>
      </c>
      <c r="C7" s="43"/>
      <c r="D7" s="258"/>
      <c r="E7" s="258"/>
      <c r="F7" s="258"/>
      <c r="G7" s="258"/>
      <c r="H7" s="258"/>
      <c r="I7" s="258"/>
      <c r="J7" s="258"/>
      <c r="K7" s="60"/>
      <c r="L7" s="60"/>
      <c r="M7" s="60"/>
      <c r="N7" s="60"/>
      <c r="O7" s="60"/>
      <c r="P7" s="60"/>
      <c r="Q7" s="60"/>
    </row>
    <row r="8" spans="1:24" s="8" customFormat="1" ht="13.8" x14ac:dyDescent="0.25">
      <c r="B8" s="49" t="s">
        <v>7</v>
      </c>
      <c r="C8" s="65" t="s">
        <v>2</v>
      </c>
      <c r="D8" s="66">
        <f>D27</f>
        <v>200</v>
      </c>
      <c r="E8" s="66">
        <f t="shared" ref="E8:J8" si="0">E27</f>
        <v>800</v>
      </c>
      <c r="F8" s="259">
        <f t="shared" si="0"/>
        <v>500</v>
      </c>
      <c r="G8" s="259">
        <f t="shared" si="0"/>
        <v>300</v>
      </c>
      <c r="H8" s="66">
        <f t="shared" si="0"/>
        <v>15000.027899999999</v>
      </c>
      <c r="I8" s="66">
        <f t="shared" ref="I8" si="1">I27</f>
        <v>0</v>
      </c>
      <c r="J8" s="66">
        <f t="shared" si="0"/>
        <v>100</v>
      </c>
      <c r="K8" s="68" t="s">
        <v>152</v>
      </c>
      <c r="L8" s="68" t="s">
        <v>152</v>
      </c>
      <c r="M8" s="68" t="s">
        <v>152</v>
      </c>
      <c r="N8" s="68" t="s">
        <v>152</v>
      </c>
      <c r="O8" s="68" t="s">
        <v>152</v>
      </c>
      <c r="P8" s="68" t="s">
        <v>152</v>
      </c>
      <c r="Q8" s="68" t="s">
        <v>152</v>
      </c>
      <c r="R8" s="71"/>
    </row>
    <row r="9" spans="1:24" s="8" customFormat="1" ht="13.8" x14ac:dyDescent="0.25">
      <c r="B9" s="51" t="s">
        <v>8</v>
      </c>
      <c r="C9" s="69" t="s">
        <v>2</v>
      </c>
      <c r="D9" s="260">
        <f>D37</f>
        <v>-999.97209999999995</v>
      </c>
      <c r="E9" s="260">
        <f t="shared" ref="E9:J9" si="2">E37</f>
        <v>-4000</v>
      </c>
      <c r="F9" s="261">
        <f t="shared" si="2"/>
        <v>-4000</v>
      </c>
      <c r="G9" s="261">
        <f t="shared" si="2"/>
        <v>0</v>
      </c>
      <c r="H9" s="260">
        <f t="shared" si="2"/>
        <v>-6000</v>
      </c>
      <c r="I9" s="260">
        <f t="shared" ref="I9" si="3">I37</f>
        <v>-500</v>
      </c>
      <c r="J9" s="260">
        <f t="shared" si="2"/>
        <v>0</v>
      </c>
      <c r="K9" s="70" t="s">
        <v>152</v>
      </c>
      <c r="L9" s="70" t="s">
        <v>152</v>
      </c>
      <c r="M9" s="70" t="s">
        <v>152</v>
      </c>
      <c r="N9" s="70" t="s">
        <v>152</v>
      </c>
      <c r="O9" s="70" t="s">
        <v>152</v>
      </c>
      <c r="P9" s="70" t="s">
        <v>152</v>
      </c>
      <c r="Q9" s="70" t="s">
        <v>152</v>
      </c>
      <c r="R9" s="63"/>
    </row>
    <row r="10" spans="1:24" s="8" customFormat="1" ht="13.8" x14ac:dyDescent="0.25">
      <c r="B10" s="52" t="s">
        <v>161</v>
      </c>
      <c r="C10" s="65" t="s">
        <v>2</v>
      </c>
      <c r="D10" s="262">
        <f>SUM(D8:D9)</f>
        <v>-799.97209999999995</v>
      </c>
      <c r="E10" s="262">
        <f t="shared" ref="E10:J10" si="4">SUM(E8:E9)</f>
        <v>-3200</v>
      </c>
      <c r="F10" s="263">
        <f t="shared" si="4"/>
        <v>-3500</v>
      </c>
      <c r="G10" s="263">
        <f t="shared" si="4"/>
        <v>300</v>
      </c>
      <c r="H10" s="262">
        <f t="shared" si="4"/>
        <v>9000.0278999999991</v>
      </c>
      <c r="I10" s="262">
        <f t="shared" ref="I10" si="5">SUM(I8:I9)</f>
        <v>-500</v>
      </c>
      <c r="J10" s="262">
        <f t="shared" si="4"/>
        <v>100</v>
      </c>
      <c r="K10" s="66" t="s">
        <v>152</v>
      </c>
      <c r="L10" s="66" t="s">
        <v>152</v>
      </c>
      <c r="M10" s="66" t="s">
        <v>152</v>
      </c>
      <c r="N10" s="66" t="s">
        <v>152</v>
      </c>
      <c r="O10" s="66" t="s">
        <v>152</v>
      </c>
      <c r="P10" s="66" t="s">
        <v>152</v>
      </c>
      <c r="Q10" s="66" t="s">
        <v>152</v>
      </c>
    </row>
    <row r="11" spans="1:24" s="8" customFormat="1" ht="13.8" x14ac:dyDescent="0.25">
      <c r="B11" s="52" t="s">
        <v>10</v>
      </c>
      <c r="C11" s="67" t="s">
        <v>2</v>
      </c>
      <c r="D11" s="262">
        <f>D55</f>
        <v>-493.33333333333331</v>
      </c>
      <c r="E11" s="262">
        <f t="shared" ref="E11:J11" si="6">E55</f>
        <v>-8466.6666666666661</v>
      </c>
      <c r="F11" s="263">
        <f t="shared" si="6"/>
        <v>-4486.666666666667</v>
      </c>
      <c r="G11" s="263">
        <f t="shared" si="6"/>
        <v>-3980</v>
      </c>
      <c r="H11" s="262">
        <f t="shared" si="6"/>
        <v>26.666666666666668</v>
      </c>
      <c r="I11" s="262">
        <f t="shared" ref="I11" si="7">I55</f>
        <v>-466.66666666666669</v>
      </c>
      <c r="J11" s="262">
        <f t="shared" si="6"/>
        <v>0</v>
      </c>
      <c r="K11" s="68" t="s">
        <v>152</v>
      </c>
      <c r="L11" s="68" t="s">
        <v>152</v>
      </c>
      <c r="M11" s="68" t="s">
        <v>152</v>
      </c>
      <c r="N11" s="68" t="s">
        <v>152</v>
      </c>
      <c r="O11" s="68" t="s">
        <v>152</v>
      </c>
      <c r="P11" s="68" t="s">
        <v>152</v>
      </c>
      <c r="Q11" s="68" t="s">
        <v>152</v>
      </c>
    </row>
    <row r="12" spans="1:24" x14ac:dyDescent="0.3">
      <c r="B12" s="53" t="s">
        <v>195</v>
      </c>
      <c r="C12" s="50" t="s">
        <v>2</v>
      </c>
      <c r="D12" s="259">
        <f t="shared" ref="D12:I12" si="8">SUM(D56:D66)</f>
        <v>-500</v>
      </c>
      <c r="E12" s="259">
        <f t="shared" si="8"/>
        <v>-8500</v>
      </c>
      <c r="F12" s="259">
        <f t="shared" si="8"/>
        <v>-4500</v>
      </c>
      <c r="G12" s="259">
        <f t="shared" si="8"/>
        <v>-4000</v>
      </c>
      <c r="H12" s="259">
        <f t="shared" si="8"/>
        <v>0</v>
      </c>
      <c r="I12" s="259">
        <f t="shared" si="8"/>
        <v>-500</v>
      </c>
      <c r="J12" s="56" t="s">
        <v>152</v>
      </c>
      <c r="K12" s="56" t="s">
        <v>152</v>
      </c>
      <c r="L12" s="56" t="s">
        <v>152</v>
      </c>
      <c r="M12" s="56" t="s">
        <v>152</v>
      </c>
      <c r="N12" s="56" t="s">
        <v>152</v>
      </c>
      <c r="O12" s="56" t="s">
        <v>152</v>
      </c>
      <c r="P12" s="56" t="s">
        <v>152</v>
      </c>
      <c r="Q12" s="56" t="s">
        <v>152</v>
      </c>
      <c r="R12" s="34"/>
    </row>
    <row r="13" spans="1:24" s="8" customFormat="1" ht="13.8" x14ac:dyDescent="0.25">
      <c r="B13" s="72" t="s">
        <v>288</v>
      </c>
      <c r="C13" s="69" t="s">
        <v>2</v>
      </c>
      <c r="D13" s="260">
        <f>D67</f>
        <v>6.666666666666667</v>
      </c>
      <c r="E13" s="260">
        <f>E67</f>
        <v>33.333333333333336</v>
      </c>
      <c r="F13" s="261">
        <f>F67</f>
        <v>13.333333333333334</v>
      </c>
      <c r="G13" s="261">
        <f>G67</f>
        <v>20</v>
      </c>
      <c r="H13" s="260">
        <f>H67</f>
        <v>26.666666666666668</v>
      </c>
      <c r="I13" s="260">
        <f t="shared" ref="I13" si="9">I67</f>
        <v>33.333333333333329</v>
      </c>
      <c r="J13" s="70" t="s">
        <v>152</v>
      </c>
      <c r="K13" s="70" t="s">
        <v>152</v>
      </c>
      <c r="L13" s="70" t="s">
        <v>152</v>
      </c>
      <c r="M13" s="70" t="s">
        <v>152</v>
      </c>
      <c r="N13" s="70" t="s">
        <v>152</v>
      </c>
      <c r="O13" s="70" t="s">
        <v>152</v>
      </c>
      <c r="P13" s="70" t="s">
        <v>152</v>
      </c>
      <c r="Q13" s="70" t="s">
        <v>152</v>
      </c>
      <c r="R13" s="63"/>
    </row>
    <row r="14" spans="1:24" s="8" customFormat="1" ht="13.8" x14ac:dyDescent="0.25">
      <c r="B14" s="52" t="s">
        <v>238</v>
      </c>
      <c r="C14" s="65" t="s">
        <v>2</v>
      </c>
      <c r="D14" s="262">
        <f t="shared" ref="D14:J14" si="10">SUM(D10:D11)</f>
        <v>-1293.3054333333332</v>
      </c>
      <c r="E14" s="262">
        <f t="shared" si="10"/>
        <v>-11666.666666666666</v>
      </c>
      <c r="F14" s="263">
        <f t="shared" si="10"/>
        <v>-7986.666666666667</v>
      </c>
      <c r="G14" s="263">
        <f t="shared" si="10"/>
        <v>-3680</v>
      </c>
      <c r="H14" s="262">
        <f t="shared" si="10"/>
        <v>9026.6945666666652</v>
      </c>
      <c r="I14" s="262">
        <f t="shared" si="10"/>
        <v>-966.66666666666674</v>
      </c>
      <c r="J14" s="262">
        <f t="shared" si="10"/>
        <v>100</v>
      </c>
      <c r="K14" s="66" t="s">
        <v>152</v>
      </c>
      <c r="L14" s="66" t="s">
        <v>152</v>
      </c>
      <c r="M14" s="66" t="s">
        <v>152</v>
      </c>
      <c r="N14" s="66" t="s">
        <v>152</v>
      </c>
      <c r="O14" s="66" t="s">
        <v>152</v>
      </c>
      <c r="P14" s="66" t="s">
        <v>152</v>
      </c>
      <c r="Q14" s="66" t="s">
        <v>152</v>
      </c>
    </row>
    <row r="15" spans="1:24" x14ac:dyDescent="0.3">
      <c r="B15" s="13" t="s">
        <v>307</v>
      </c>
      <c r="C15" s="7" t="s">
        <v>2</v>
      </c>
      <c r="D15" s="264">
        <f>SUM(D91:D94)</f>
        <v>0</v>
      </c>
      <c r="E15" s="264">
        <f t="shared" ref="E15:I15" si="11">SUM(E91:E94)</f>
        <v>0</v>
      </c>
      <c r="F15" s="264">
        <f t="shared" si="11"/>
        <v>0</v>
      </c>
      <c r="G15" s="264">
        <f t="shared" si="11"/>
        <v>0</v>
      </c>
      <c r="H15" s="264">
        <f t="shared" si="11"/>
        <v>0</v>
      </c>
      <c r="I15" s="264">
        <f t="shared" si="11"/>
        <v>0</v>
      </c>
      <c r="J15" s="68" t="s">
        <v>152</v>
      </c>
      <c r="K15" s="68" t="s">
        <v>152</v>
      </c>
      <c r="L15" s="68" t="s">
        <v>152</v>
      </c>
      <c r="M15" s="68" t="s">
        <v>152</v>
      </c>
      <c r="N15" s="68" t="s">
        <v>152</v>
      </c>
      <c r="O15" s="68" t="s">
        <v>152</v>
      </c>
      <c r="P15" s="68" t="s">
        <v>152</v>
      </c>
      <c r="Q15" s="68" t="s">
        <v>152</v>
      </c>
      <c r="R15" s="33"/>
    </row>
    <row r="16" spans="1:24" s="8" customFormat="1" ht="13.8" x14ac:dyDescent="0.25">
      <c r="B16" s="39" t="s">
        <v>223</v>
      </c>
      <c r="C16" s="62" t="s">
        <v>2</v>
      </c>
      <c r="D16" s="265">
        <f>SUM(D14:D15)</f>
        <v>-1293.3054333333332</v>
      </c>
      <c r="E16" s="265">
        <f t="shared" ref="E16:J16" si="12">SUM(E14:E15)</f>
        <v>-11666.666666666666</v>
      </c>
      <c r="F16" s="266">
        <f t="shared" si="12"/>
        <v>-7986.666666666667</v>
      </c>
      <c r="G16" s="266">
        <f t="shared" si="12"/>
        <v>-3680</v>
      </c>
      <c r="H16" s="265">
        <f t="shared" si="12"/>
        <v>9026.6945666666652</v>
      </c>
      <c r="I16" s="265">
        <f t="shared" si="12"/>
        <v>-966.66666666666674</v>
      </c>
      <c r="J16" s="265">
        <f t="shared" si="12"/>
        <v>100</v>
      </c>
      <c r="K16" s="70" t="s">
        <v>152</v>
      </c>
      <c r="L16" s="70" t="s">
        <v>152</v>
      </c>
      <c r="M16" s="70" t="s">
        <v>152</v>
      </c>
      <c r="N16" s="70" t="s">
        <v>152</v>
      </c>
      <c r="O16" s="70" t="s">
        <v>152</v>
      </c>
      <c r="P16" s="70" t="s">
        <v>152</v>
      </c>
      <c r="Q16" s="70" t="s">
        <v>152</v>
      </c>
      <c r="R16" s="63"/>
    </row>
    <row r="17" spans="2:18" x14ac:dyDescent="0.3">
      <c r="B17" s="13" t="s">
        <v>194</v>
      </c>
      <c r="C17" s="7" t="s">
        <v>2</v>
      </c>
      <c r="D17" s="264">
        <f>D97</f>
        <v>0</v>
      </c>
      <c r="E17" s="264">
        <f t="shared" ref="E17:I17" si="13">E97</f>
        <v>0</v>
      </c>
      <c r="F17" s="264">
        <f t="shared" si="13"/>
        <v>0</v>
      </c>
      <c r="G17" s="264">
        <f t="shared" si="13"/>
        <v>0</v>
      </c>
      <c r="H17" s="264">
        <f t="shared" si="13"/>
        <v>0</v>
      </c>
      <c r="I17" s="264">
        <f t="shared" si="13"/>
        <v>0</v>
      </c>
      <c r="J17" s="66" t="s">
        <v>152</v>
      </c>
      <c r="K17" s="66" t="s">
        <v>152</v>
      </c>
      <c r="L17" s="66" t="s">
        <v>152</v>
      </c>
      <c r="M17" s="66" t="s">
        <v>152</v>
      </c>
      <c r="N17" s="66" t="s">
        <v>152</v>
      </c>
      <c r="O17" s="66" t="s">
        <v>152</v>
      </c>
      <c r="P17" s="66" t="s">
        <v>152</v>
      </c>
      <c r="Q17" s="66" t="s">
        <v>152</v>
      </c>
      <c r="R17" s="33"/>
    </row>
    <row r="18" spans="2:18" x14ac:dyDescent="0.3">
      <c r="B18" s="13" t="s">
        <v>224</v>
      </c>
      <c r="C18" s="7" t="s">
        <v>2</v>
      </c>
      <c r="D18" s="264">
        <f>D98</f>
        <v>0</v>
      </c>
      <c r="E18" s="264">
        <f t="shared" ref="E18:I18" si="14">E98</f>
        <v>0</v>
      </c>
      <c r="F18" s="264">
        <f t="shared" si="14"/>
        <v>0</v>
      </c>
      <c r="G18" s="264">
        <f t="shared" si="14"/>
        <v>0</v>
      </c>
      <c r="H18" s="264">
        <f t="shared" si="14"/>
        <v>0</v>
      </c>
      <c r="I18" s="264">
        <f t="shared" si="14"/>
        <v>0</v>
      </c>
      <c r="J18" s="68" t="s">
        <v>152</v>
      </c>
      <c r="K18" s="68" t="s">
        <v>152</v>
      </c>
      <c r="L18" s="68" t="s">
        <v>152</v>
      </c>
      <c r="M18" s="68" t="s">
        <v>152</v>
      </c>
      <c r="N18" s="68" t="s">
        <v>152</v>
      </c>
      <c r="O18" s="68" t="s">
        <v>152</v>
      </c>
      <c r="P18" s="68" t="s">
        <v>152</v>
      </c>
      <c r="Q18" s="68" t="s">
        <v>152</v>
      </c>
      <c r="R18" s="33"/>
    </row>
    <row r="19" spans="2:18" s="8" customFormat="1" ht="13.8" x14ac:dyDescent="0.25">
      <c r="B19" s="52" t="s">
        <v>249</v>
      </c>
      <c r="C19" s="73" t="s">
        <v>2</v>
      </c>
      <c r="D19" s="267">
        <f>SUM(D16:D18)</f>
        <v>-1293.3054333333332</v>
      </c>
      <c r="E19" s="267">
        <f t="shared" ref="E19:J19" si="15">SUM(E16:E18)</f>
        <v>-11666.666666666666</v>
      </c>
      <c r="F19" s="268">
        <f t="shared" si="15"/>
        <v>-7986.666666666667</v>
      </c>
      <c r="G19" s="268">
        <f t="shared" si="15"/>
        <v>-3680</v>
      </c>
      <c r="H19" s="267">
        <f t="shared" si="15"/>
        <v>9026.6945666666652</v>
      </c>
      <c r="I19" s="267">
        <f t="shared" si="15"/>
        <v>-966.66666666666674</v>
      </c>
      <c r="J19" s="267">
        <f t="shared" si="15"/>
        <v>100</v>
      </c>
      <c r="K19" s="68" t="s">
        <v>152</v>
      </c>
      <c r="L19" s="68" t="s">
        <v>152</v>
      </c>
      <c r="M19" s="68" t="s">
        <v>152</v>
      </c>
      <c r="N19" s="68" t="s">
        <v>152</v>
      </c>
      <c r="O19" s="68" t="s">
        <v>152</v>
      </c>
      <c r="P19" s="68" t="s">
        <v>152</v>
      </c>
      <c r="Q19" s="68" t="s">
        <v>152</v>
      </c>
      <c r="R19" s="63"/>
    </row>
    <row r="21" spans="2:18" ht="13.8" x14ac:dyDescent="0.25">
      <c r="C21" s="14"/>
      <c r="D21" s="254"/>
      <c r="E21" s="254"/>
      <c r="F21" s="255"/>
      <c r="G21" s="255"/>
      <c r="H21" s="255"/>
      <c r="I21" s="255"/>
      <c r="J21" s="255"/>
      <c r="K21" s="255"/>
      <c r="L21" s="255"/>
      <c r="M21" s="255"/>
      <c r="N21" s="255"/>
      <c r="O21" s="56"/>
      <c r="P21" s="255"/>
      <c r="Q21" s="255"/>
    </row>
    <row r="22" spans="2:18" ht="13.8" x14ac:dyDescent="0.25">
      <c r="B22" s="32" t="s">
        <v>165</v>
      </c>
      <c r="C22" s="31"/>
      <c r="D22" s="269"/>
      <c r="E22" s="269"/>
      <c r="F22" s="269"/>
      <c r="G22" s="269"/>
      <c r="H22" s="269"/>
      <c r="I22" s="269"/>
      <c r="J22" s="269"/>
      <c r="K22" s="270"/>
      <c r="L22" s="270"/>
      <c r="M22" s="270"/>
      <c r="N22" s="270"/>
      <c r="O22" s="270"/>
      <c r="P22" s="270"/>
      <c r="Q22" s="270"/>
    </row>
    <row r="23" spans="2:18" x14ac:dyDescent="0.3">
      <c r="B23" s="47" t="s">
        <v>162</v>
      </c>
      <c r="C23" s="48" t="s">
        <v>163</v>
      </c>
      <c r="D23" s="252">
        <f t="shared" ref="D23:J23" si="16">IFERROR(D10/D8,0)</f>
        <v>-3.9998604999999996</v>
      </c>
      <c r="E23" s="252">
        <f t="shared" si="16"/>
        <v>-4</v>
      </c>
      <c r="F23" s="253">
        <f t="shared" si="16"/>
        <v>-7</v>
      </c>
      <c r="G23" s="253">
        <f t="shared" si="16"/>
        <v>1</v>
      </c>
      <c r="H23" s="252">
        <f t="shared" si="16"/>
        <v>0.60000074399861614</v>
      </c>
      <c r="I23" s="252">
        <f t="shared" si="16"/>
        <v>0</v>
      </c>
      <c r="J23" s="252">
        <f t="shared" si="16"/>
        <v>1</v>
      </c>
      <c r="K23" s="56" t="s">
        <v>152</v>
      </c>
      <c r="L23" s="56" t="s">
        <v>152</v>
      </c>
      <c r="M23" s="56" t="s">
        <v>152</v>
      </c>
      <c r="N23" s="56" t="s">
        <v>152</v>
      </c>
      <c r="O23" s="56" t="s">
        <v>152</v>
      </c>
      <c r="P23" s="56" t="s">
        <v>152</v>
      </c>
      <c r="Q23" s="56" t="s">
        <v>152</v>
      </c>
    </row>
    <row r="24" spans="2:18" x14ac:dyDescent="0.3">
      <c r="B24" s="49" t="s">
        <v>299</v>
      </c>
      <c r="C24" s="50" t="s">
        <v>163</v>
      </c>
      <c r="D24" s="252">
        <f>IFERROR(D14/D8,0)</f>
        <v>-6.4665271666666664</v>
      </c>
      <c r="E24" s="252">
        <f t="shared" ref="E24:J24" si="17">IFERROR(E14/E8,0)</f>
        <v>-14.583333333333332</v>
      </c>
      <c r="F24" s="253">
        <f t="shared" si="17"/>
        <v>-15.973333333333334</v>
      </c>
      <c r="G24" s="253">
        <f t="shared" si="17"/>
        <v>-12.266666666666667</v>
      </c>
      <c r="H24" s="252">
        <f t="shared" si="17"/>
        <v>0.6017785184697334</v>
      </c>
      <c r="I24" s="252">
        <f t="shared" si="17"/>
        <v>0</v>
      </c>
      <c r="J24" s="252">
        <f t="shared" si="17"/>
        <v>1</v>
      </c>
      <c r="K24" s="56" t="s">
        <v>152</v>
      </c>
      <c r="L24" s="56" t="s">
        <v>152</v>
      </c>
      <c r="M24" s="56" t="s">
        <v>152</v>
      </c>
      <c r="N24" s="56" t="s">
        <v>152</v>
      </c>
      <c r="O24" s="56" t="s">
        <v>152</v>
      </c>
      <c r="P24" s="56" t="s">
        <v>152</v>
      </c>
      <c r="Q24" s="56" t="s">
        <v>152</v>
      </c>
    </row>
    <row r="25" spans="2:18" x14ac:dyDescent="0.3">
      <c r="B25" s="44"/>
      <c r="C25" s="45"/>
      <c r="D25" s="254"/>
      <c r="E25" s="254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</row>
    <row r="26" spans="2:18" ht="13.8" x14ac:dyDescent="0.25">
      <c r="B26" s="32" t="s">
        <v>166</v>
      </c>
      <c r="C26" s="31"/>
      <c r="D26" s="269"/>
      <c r="E26" s="269"/>
      <c r="F26" s="269"/>
      <c r="G26" s="269"/>
      <c r="H26" s="269"/>
      <c r="I26" s="269"/>
      <c r="J26" s="269"/>
      <c r="K26" s="270"/>
      <c r="L26" s="270"/>
      <c r="M26" s="270"/>
      <c r="N26" s="270"/>
      <c r="O26" s="270"/>
      <c r="P26" s="270"/>
      <c r="Q26" s="270"/>
    </row>
    <row r="27" spans="2:18" s="8" customFormat="1" ht="13.8" x14ac:dyDescent="0.25">
      <c r="B27" s="38" t="s">
        <v>7</v>
      </c>
      <c r="C27" s="64" t="s">
        <v>2</v>
      </c>
      <c r="D27" s="70">
        <f t="shared" ref="D27:Q27" si="18">SUM(D28:D35)</f>
        <v>200</v>
      </c>
      <c r="E27" s="70">
        <f t="shared" si="18"/>
        <v>800</v>
      </c>
      <c r="F27" s="271">
        <f t="shared" si="18"/>
        <v>500</v>
      </c>
      <c r="G27" s="271">
        <f t="shared" si="18"/>
        <v>300</v>
      </c>
      <c r="H27" s="70">
        <f t="shared" si="18"/>
        <v>15000.027899999999</v>
      </c>
      <c r="I27" s="70">
        <f t="shared" si="18"/>
        <v>0</v>
      </c>
      <c r="J27" s="70">
        <f t="shared" si="18"/>
        <v>100</v>
      </c>
      <c r="K27" s="70">
        <f t="shared" si="18"/>
        <v>0</v>
      </c>
      <c r="L27" s="70">
        <f t="shared" si="18"/>
        <v>0</v>
      </c>
      <c r="M27" s="70">
        <f t="shared" si="18"/>
        <v>0</v>
      </c>
      <c r="N27" s="70">
        <f t="shared" si="18"/>
        <v>0</v>
      </c>
      <c r="O27" s="70">
        <f t="shared" si="18"/>
        <v>0</v>
      </c>
      <c r="P27" s="70">
        <f t="shared" si="18"/>
        <v>0</v>
      </c>
      <c r="Q27" s="70">
        <f t="shared" si="18"/>
        <v>0</v>
      </c>
      <c r="R27" s="63"/>
    </row>
    <row r="28" spans="2:18" x14ac:dyDescent="0.3">
      <c r="B28" s="13" t="s">
        <v>157</v>
      </c>
      <c r="C28" s="9" t="s">
        <v>2</v>
      </c>
      <c r="D28" s="56">
        <f>SUM('Company - Unbundled IS'!E16:E22)</f>
        <v>200</v>
      </c>
      <c r="E28" s="56" t="s">
        <v>152</v>
      </c>
      <c r="F28" s="56" t="s">
        <v>152</v>
      </c>
      <c r="G28" s="56" t="s">
        <v>152</v>
      </c>
      <c r="H28" s="56" t="s">
        <v>152</v>
      </c>
      <c r="I28" s="56" t="s">
        <v>152</v>
      </c>
      <c r="J28" s="56" t="s">
        <v>152</v>
      </c>
      <c r="K28" s="56" t="s">
        <v>152</v>
      </c>
      <c r="L28" s="56" t="s">
        <v>152</v>
      </c>
      <c r="M28" s="56" t="s">
        <v>152</v>
      </c>
      <c r="N28" s="56" t="s">
        <v>152</v>
      </c>
      <c r="O28" s="56" t="s">
        <v>152</v>
      </c>
      <c r="P28" s="56" t="s">
        <v>152</v>
      </c>
      <c r="Q28" s="56" t="s">
        <v>152</v>
      </c>
      <c r="R28" s="33"/>
    </row>
    <row r="29" spans="2:18" x14ac:dyDescent="0.3">
      <c r="B29" s="13" t="s">
        <v>149</v>
      </c>
      <c r="C29" s="9" t="s">
        <v>2</v>
      </c>
      <c r="D29" s="56" t="s">
        <v>152</v>
      </c>
      <c r="E29" s="56">
        <f>SUM(F29:G29)</f>
        <v>800</v>
      </c>
      <c r="F29" s="56">
        <f>SUM('Company - Unbundled IS'!E70:L70)</f>
        <v>500</v>
      </c>
      <c r="G29" s="272">
        <f>SUM('Company - Unbundled IS'!E106:L106)</f>
        <v>300</v>
      </c>
      <c r="H29" s="56" t="s">
        <v>152</v>
      </c>
      <c r="I29" s="56" t="s">
        <v>152</v>
      </c>
      <c r="J29" s="56" t="s">
        <v>152</v>
      </c>
      <c r="K29" s="56" t="s">
        <v>152</v>
      </c>
      <c r="L29" s="56" t="s">
        <v>152</v>
      </c>
      <c r="M29" s="56" t="s">
        <v>152</v>
      </c>
      <c r="N29" s="56" t="s">
        <v>152</v>
      </c>
      <c r="O29" s="56" t="s">
        <v>152</v>
      </c>
      <c r="P29" s="56" t="s">
        <v>152</v>
      </c>
      <c r="Q29" s="56" t="s">
        <v>152</v>
      </c>
      <c r="R29" s="33"/>
    </row>
    <row r="30" spans="2:18" x14ac:dyDescent="0.3">
      <c r="B30" s="13" t="s">
        <v>76</v>
      </c>
      <c r="C30" s="9" t="s">
        <v>2</v>
      </c>
      <c r="D30" s="56" t="s">
        <v>152</v>
      </c>
      <c r="E30" s="56" t="s">
        <v>152</v>
      </c>
      <c r="F30" s="56" t="s">
        <v>152</v>
      </c>
      <c r="G30" s="56" t="s">
        <v>152</v>
      </c>
      <c r="H30" s="272">
        <f>'Company - Unbundled IS'!E134</f>
        <v>2.7900000000000001E-2</v>
      </c>
      <c r="I30" s="56" t="s">
        <v>152</v>
      </c>
      <c r="J30" s="56" t="s">
        <v>152</v>
      </c>
      <c r="K30" s="56" t="s">
        <v>152</v>
      </c>
      <c r="L30" s="56" t="s">
        <v>152</v>
      </c>
      <c r="M30" s="56" t="s">
        <v>152</v>
      </c>
      <c r="N30" s="56" t="s">
        <v>152</v>
      </c>
      <c r="O30" s="56" t="s">
        <v>152</v>
      </c>
      <c r="P30" s="56" t="s">
        <v>152</v>
      </c>
      <c r="Q30" s="56" t="s">
        <v>152</v>
      </c>
      <c r="R30" s="33"/>
    </row>
    <row r="31" spans="2:18" x14ac:dyDescent="0.3">
      <c r="B31" s="13" t="s">
        <v>55</v>
      </c>
      <c r="C31" s="9" t="s">
        <v>2</v>
      </c>
      <c r="D31" s="56" t="s">
        <v>152</v>
      </c>
      <c r="E31" s="56" t="s">
        <v>152</v>
      </c>
      <c r="F31" s="56" t="s">
        <v>152</v>
      </c>
      <c r="G31" s="56" t="s">
        <v>152</v>
      </c>
      <c r="H31" s="272">
        <f>'Company - Unbundled IS'!E135</f>
        <v>15000</v>
      </c>
      <c r="I31" s="56" t="s">
        <v>152</v>
      </c>
      <c r="J31" s="56" t="s">
        <v>152</v>
      </c>
      <c r="K31" s="56" t="s">
        <v>152</v>
      </c>
      <c r="L31" s="56" t="s">
        <v>152</v>
      </c>
      <c r="M31" s="56" t="s">
        <v>152</v>
      </c>
      <c r="N31" s="56" t="s">
        <v>152</v>
      </c>
      <c r="O31" s="56" t="s">
        <v>152</v>
      </c>
      <c r="P31" s="56" t="s">
        <v>152</v>
      </c>
      <c r="Q31" s="56" t="s">
        <v>152</v>
      </c>
      <c r="R31" s="33"/>
    </row>
    <row r="32" spans="2:18" x14ac:dyDescent="0.3">
      <c r="B32" s="13" t="s">
        <v>52</v>
      </c>
      <c r="C32" s="9" t="s">
        <v>2</v>
      </c>
      <c r="D32" s="56" t="s">
        <v>152</v>
      </c>
      <c r="E32" s="56" t="s">
        <v>152</v>
      </c>
      <c r="F32" s="56" t="s">
        <v>152</v>
      </c>
      <c r="G32" s="56" t="s">
        <v>152</v>
      </c>
      <c r="H32" s="272">
        <f>'Company - Unbundled IS'!E136</f>
        <v>0</v>
      </c>
      <c r="I32" s="56" t="s">
        <v>152</v>
      </c>
      <c r="J32" s="56" t="s">
        <v>152</v>
      </c>
      <c r="K32" s="56" t="s">
        <v>152</v>
      </c>
      <c r="L32" s="56" t="s">
        <v>152</v>
      </c>
      <c r="M32" s="56" t="s">
        <v>152</v>
      </c>
      <c r="N32" s="56" t="s">
        <v>152</v>
      </c>
      <c r="O32" s="56" t="s">
        <v>152</v>
      </c>
      <c r="P32" s="56" t="s">
        <v>152</v>
      </c>
      <c r="Q32" s="56" t="s">
        <v>152</v>
      </c>
      <c r="R32" s="33"/>
    </row>
    <row r="33" spans="2:18" x14ac:dyDescent="0.3">
      <c r="B33" s="13" t="s">
        <v>244</v>
      </c>
      <c r="C33" s="9" t="s">
        <v>2</v>
      </c>
      <c r="D33" s="56" t="s">
        <v>152</v>
      </c>
      <c r="E33" s="56" t="s">
        <v>152</v>
      </c>
      <c r="F33" s="56" t="s">
        <v>152</v>
      </c>
      <c r="G33" s="56" t="s">
        <v>152</v>
      </c>
      <c r="H33" s="56" t="s">
        <v>152</v>
      </c>
      <c r="I33" s="272">
        <f>'Company - Unbundled IS'!E216</f>
        <v>0</v>
      </c>
      <c r="J33" s="56" t="s">
        <v>152</v>
      </c>
      <c r="K33" s="56" t="s">
        <v>152</v>
      </c>
      <c r="L33" s="56" t="s">
        <v>152</v>
      </c>
      <c r="M33" s="56" t="s">
        <v>152</v>
      </c>
      <c r="N33" s="56" t="s">
        <v>152</v>
      </c>
      <c r="O33" s="56" t="s">
        <v>152</v>
      </c>
      <c r="P33" s="56" t="s">
        <v>152</v>
      </c>
      <c r="Q33" s="56" t="s">
        <v>152</v>
      </c>
      <c r="R33" s="33"/>
    </row>
    <row r="34" spans="2:18" x14ac:dyDescent="0.3">
      <c r="B34" s="13" t="s">
        <v>151</v>
      </c>
      <c r="C34" s="9" t="s">
        <v>2</v>
      </c>
      <c r="D34" s="56" t="s">
        <v>152</v>
      </c>
      <c r="E34" s="56" t="s">
        <v>152</v>
      </c>
      <c r="F34" s="56" t="s">
        <v>152</v>
      </c>
      <c r="G34" s="56" t="s">
        <v>152</v>
      </c>
      <c r="H34" s="56" t="s">
        <v>152</v>
      </c>
      <c r="I34" s="56" t="s">
        <v>152</v>
      </c>
      <c r="J34" s="272">
        <f>SUM('Company - Unbundled IS'!E182:E183,'Company - Unbundled IS'!E185)</f>
        <v>100</v>
      </c>
      <c r="K34" s="56" t="s">
        <v>152</v>
      </c>
      <c r="L34" s="56" t="s">
        <v>152</v>
      </c>
      <c r="M34" s="56" t="s">
        <v>152</v>
      </c>
      <c r="N34" s="56" t="s">
        <v>152</v>
      </c>
      <c r="O34" s="56" t="s">
        <v>152</v>
      </c>
      <c r="P34" s="56" t="s">
        <v>152</v>
      </c>
      <c r="Q34" s="56" t="s">
        <v>152</v>
      </c>
      <c r="R34" s="33"/>
    </row>
    <row r="35" spans="2:18" x14ac:dyDescent="0.3">
      <c r="B35" s="13" t="s">
        <v>43</v>
      </c>
      <c r="C35" s="9" t="s">
        <v>2</v>
      </c>
      <c r="D35" s="56" t="s">
        <v>152</v>
      </c>
      <c r="E35" s="56" t="s">
        <v>152</v>
      </c>
      <c r="F35" s="56" t="s">
        <v>152</v>
      </c>
      <c r="G35" s="56" t="s">
        <v>152</v>
      </c>
      <c r="H35" s="56" t="s">
        <v>152</v>
      </c>
      <c r="I35" s="56" t="s">
        <v>152</v>
      </c>
      <c r="J35" s="272">
        <f>'Company - Unbundled IS'!E184</f>
        <v>0</v>
      </c>
      <c r="K35" s="56" t="s">
        <v>152</v>
      </c>
      <c r="L35" s="56" t="s">
        <v>152</v>
      </c>
      <c r="M35" s="56" t="s">
        <v>152</v>
      </c>
      <c r="N35" s="56" t="s">
        <v>152</v>
      </c>
      <c r="O35" s="56" t="s">
        <v>152</v>
      </c>
      <c r="P35" s="56" t="s">
        <v>152</v>
      </c>
      <c r="Q35" s="56" t="s">
        <v>152</v>
      </c>
      <c r="R35" s="33"/>
    </row>
    <row r="36" spans="2:18" x14ac:dyDescent="0.3">
      <c r="B36" s="4"/>
      <c r="C36" s="7"/>
      <c r="D36" s="273"/>
      <c r="E36" s="274"/>
      <c r="F36" s="274"/>
      <c r="G36" s="274"/>
      <c r="H36" s="274"/>
      <c r="I36" s="274"/>
      <c r="J36" s="274"/>
      <c r="K36" s="274"/>
      <c r="L36" s="274"/>
      <c r="M36" s="274"/>
      <c r="N36" s="274"/>
      <c r="O36" s="274"/>
      <c r="P36" s="274"/>
      <c r="Q36" s="274"/>
      <c r="R36" s="33"/>
    </row>
    <row r="37" spans="2:18" s="8" customFormat="1" ht="13.8" x14ac:dyDescent="0.25">
      <c r="B37" s="39" t="s">
        <v>8</v>
      </c>
      <c r="C37" s="62" t="s">
        <v>2</v>
      </c>
      <c r="D37" s="265">
        <f>SUM(D38:D51)</f>
        <v>-999.97209999999995</v>
      </c>
      <c r="E37" s="265">
        <f t="shared" ref="E37:J37" si="19">SUM(E38:E51)</f>
        <v>-4000</v>
      </c>
      <c r="F37" s="266">
        <f t="shared" si="19"/>
        <v>-4000</v>
      </c>
      <c r="G37" s="266">
        <f t="shared" si="19"/>
        <v>0</v>
      </c>
      <c r="H37" s="265">
        <f t="shared" si="19"/>
        <v>-6000</v>
      </c>
      <c r="I37" s="265">
        <f t="shared" si="19"/>
        <v>-500</v>
      </c>
      <c r="J37" s="265">
        <f t="shared" si="19"/>
        <v>0</v>
      </c>
      <c r="K37" s="265">
        <f t="shared" ref="K37:Q37" si="20">SUM(K38:K51)</f>
        <v>0</v>
      </c>
      <c r="L37" s="265">
        <f t="shared" si="20"/>
        <v>0</v>
      </c>
      <c r="M37" s="265">
        <f t="shared" si="20"/>
        <v>0</v>
      </c>
      <c r="N37" s="265">
        <f t="shared" si="20"/>
        <v>0</v>
      </c>
      <c r="O37" s="265">
        <f t="shared" si="20"/>
        <v>0</v>
      </c>
      <c r="P37" s="265">
        <f t="shared" si="20"/>
        <v>0</v>
      </c>
      <c r="Q37" s="265">
        <f t="shared" si="20"/>
        <v>0</v>
      </c>
      <c r="R37" s="63"/>
    </row>
    <row r="38" spans="2:18" x14ac:dyDescent="0.3">
      <c r="B38" s="13" t="s">
        <v>158</v>
      </c>
      <c r="C38" s="9" t="s">
        <v>2</v>
      </c>
      <c r="D38" s="264">
        <f>SUM('Company - Unbundled IS'!E25:E31)</f>
        <v>-500</v>
      </c>
      <c r="E38" s="56">
        <f t="shared" ref="E38:E41" si="21">SUM(F38:G38)</f>
        <v>0</v>
      </c>
      <c r="F38" s="56" t="s">
        <v>152</v>
      </c>
      <c r="G38" s="56" t="s">
        <v>152</v>
      </c>
      <c r="H38" s="56" t="s">
        <v>152</v>
      </c>
      <c r="I38" s="56" t="s">
        <v>152</v>
      </c>
      <c r="J38" s="56" t="s">
        <v>152</v>
      </c>
      <c r="K38" s="56" t="s">
        <v>152</v>
      </c>
      <c r="L38" s="56" t="s">
        <v>152</v>
      </c>
      <c r="M38" s="56" t="s">
        <v>152</v>
      </c>
      <c r="N38" s="56" t="s">
        <v>152</v>
      </c>
      <c r="O38" s="56" t="s">
        <v>152</v>
      </c>
      <c r="P38" s="56" t="s">
        <v>152</v>
      </c>
      <c r="Q38" s="56" t="s">
        <v>152</v>
      </c>
      <c r="R38" s="33"/>
    </row>
    <row r="39" spans="2:18" x14ac:dyDescent="0.3">
      <c r="B39" s="13" t="s">
        <v>9</v>
      </c>
      <c r="C39" s="9" t="s">
        <v>2</v>
      </c>
      <c r="D39" s="264">
        <f>'Company - Unbundled IS'!E32</f>
        <v>-500</v>
      </c>
      <c r="E39" s="56">
        <f t="shared" si="21"/>
        <v>0</v>
      </c>
      <c r="F39" s="56" t="s">
        <v>152</v>
      </c>
      <c r="G39" s="56" t="s">
        <v>152</v>
      </c>
      <c r="H39" s="56" t="s">
        <v>152</v>
      </c>
      <c r="I39" s="56" t="s">
        <v>152</v>
      </c>
      <c r="J39" s="56" t="s">
        <v>152</v>
      </c>
      <c r="K39" s="56" t="s">
        <v>152</v>
      </c>
      <c r="L39" s="56" t="s">
        <v>152</v>
      </c>
      <c r="M39" s="56" t="s">
        <v>152</v>
      </c>
      <c r="N39" s="56" t="s">
        <v>152</v>
      </c>
      <c r="O39" s="56" t="s">
        <v>152</v>
      </c>
      <c r="P39" s="56" t="s">
        <v>152</v>
      </c>
      <c r="Q39" s="56" t="s">
        <v>152</v>
      </c>
      <c r="R39" s="33"/>
    </row>
    <row r="40" spans="2:18" x14ac:dyDescent="0.3">
      <c r="B40" s="13" t="s">
        <v>160</v>
      </c>
      <c r="C40" s="9" t="s">
        <v>2</v>
      </c>
      <c r="D40" s="264">
        <f>'Company - Unbundled IS'!E33</f>
        <v>2.7900000000000001E-2</v>
      </c>
      <c r="E40" s="56">
        <f t="shared" si="21"/>
        <v>0</v>
      </c>
      <c r="F40" s="56" t="s">
        <v>152</v>
      </c>
      <c r="G40" s="56" t="s">
        <v>152</v>
      </c>
      <c r="H40" s="56" t="s">
        <v>152</v>
      </c>
      <c r="I40" s="56" t="s">
        <v>152</v>
      </c>
      <c r="J40" s="56" t="s">
        <v>152</v>
      </c>
      <c r="K40" s="56" t="s">
        <v>152</v>
      </c>
      <c r="L40" s="56" t="s">
        <v>152</v>
      </c>
      <c r="M40" s="56" t="s">
        <v>152</v>
      </c>
      <c r="N40" s="56" t="s">
        <v>152</v>
      </c>
      <c r="O40" s="56" t="s">
        <v>152</v>
      </c>
      <c r="P40" s="56" t="s">
        <v>152</v>
      </c>
      <c r="Q40" s="56" t="s">
        <v>152</v>
      </c>
      <c r="R40" s="33"/>
    </row>
    <row r="41" spans="2:18" x14ac:dyDescent="0.3">
      <c r="B41" s="13" t="s">
        <v>86</v>
      </c>
      <c r="C41" s="9" t="s">
        <v>2</v>
      </c>
      <c r="D41" s="264">
        <f>'Company - Unbundled IS'!E34</f>
        <v>0</v>
      </c>
      <c r="E41" s="56">
        <f t="shared" si="21"/>
        <v>0</v>
      </c>
      <c r="F41" s="56" t="s">
        <v>152</v>
      </c>
      <c r="G41" s="56" t="s">
        <v>152</v>
      </c>
      <c r="H41" s="56" t="s">
        <v>152</v>
      </c>
      <c r="I41" s="56" t="s">
        <v>152</v>
      </c>
      <c r="J41" s="56" t="s">
        <v>152</v>
      </c>
      <c r="K41" s="56" t="s">
        <v>152</v>
      </c>
      <c r="L41" s="56" t="s">
        <v>152</v>
      </c>
      <c r="M41" s="56" t="s">
        <v>152</v>
      </c>
      <c r="N41" s="56" t="s">
        <v>152</v>
      </c>
      <c r="O41" s="56" t="s">
        <v>152</v>
      </c>
      <c r="P41" s="56" t="s">
        <v>152</v>
      </c>
      <c r="Q41" s="56" t="s">
        <v>152</v>
      </c>
      <c r="R41" s="33"/>
    </row>
    <row r="42" spans="2:18" x14ac:dyDescent="0.3">
      <c r="B42" s="13" t="s">
        <v>148</v>
      </c>
      <c r="C42" s="9" t="s">
        <v>2</v>
      </c>
      <c r="D42" s="264">
        <f>'Company - Unbundled IS'!E35</f>
        <v>0</v>
      </c>
      <c r="E42" s="56">
        <f t="shared" ref="E42:E48" si="22">SUM(F42:G42)</f>
        <v>0</v>
      </c>
      <c r="F42" s="274">
        <f>SUM('Company - Unbundled IS'!E74:L74)</f>
        <v>0</v>
      </c>
      <c r="G42" s="56" t="s">
        <v>152</v>
      </c>
      <c r="H42" s="56" t="s">
        <v>152</v>
      </c>
      <c r="I42" s="56" t="s">
        <v>152</v>
      </c>
      <c r="J42" s="56" t="s">
        <v>152</v>
      </c>
      <c r="K42" s="56" t="s">
        <v>152</v>
      </c>
      <c r="L42" s="56" t="s">
        <v>152</v>
      </c>
      <c r="M42" s="56" t="s">
        <v>152</v>
      </c>
      <c r="N42" s="56" t="s">
        <v>152</v>
      </c>
      <c r="O42" s="56" t="s">
        <v>152</v>
      </c>
      <c r="P42" s="56" t="s">
        <v>152</v>
      </c>
      <c r="Q42" s="56" t="s">
        <v>152</v>
      </c>
      <c r="R42" s="33"/>
    </row>
    <row r="43" spans="2:18" x14ac:dyDescent="0.3">
      <c r="B43" s="13" t="s">
        <v>79</v>
      </c>
      <c r="C43" s="9" t="s">
        <v>2</v>
      </c>
      <c r="D43" s="264">
        <f>'Company - Unbundled IS'!E36</f>
        <v>0</v>
      </c>
      <c r="E43" s="56">
        <f t="shared" si="22"/>
        <v>0</v>
      </c>
      <c r="F43" s="274">
        <f>SUM('Company - Unbundled IS'!E75:L75)</f>
        <v>0</v>
      </c>
      <c r="G43" s="56" t="s">
        <v>152</v>
      </c>
      <c r="H43" s="274">
        <f>'Company - Unbundled IS'!E151</f>
        <v>0</v>
      </c>
      <c r="I43" s="56" t="s">
        <v>152</v>
      </c>
      <c r="J43" s="56" t="s">
        <v>152</v>
      </c>
      <c r="K43" s="56" t="s">
        <v>152</v>
      </c>
      <c r="L43" s="56" t="s">
        <v>152</v>
      </c>
      <c r="M43" s="56" t="s">
        <v>152</v>
      </c>
      <c r="N43" s="56" t="s">
        <v>152</v>
      </c>
      <c r="O43" s="56" t="s">
        <v>152</v>
      </c>
      <c r="P43" s="56" t="s">
        <v>152</v>
      </c>
      <c r="Q43" s="56" t="s">
        <v>152</v>
      </c>
      <c r="R43" s="33"/>
    </row>
    <row r="44" spans="2:18" x14ac:dyDescent="0.3">
      <c r="B44" s="13" t="s">
        <v>215</v>
      </c>
      <c r="C44" s="9" t="s">
        <v>2</v>
      </c>
      <c r="D44" s="264">
        <f>'Company - Unbundled IS'!E37</f>
        <v>0</v>
      </c>
      <c r="E44" s="56">
        <f t="shared" si="22"/>
        <v>0</v>
      </c>
      <c r="F44" s="56" t="s">
        <v>152</v>
      </c>
      <c r="G44" s="56" t="s">
        <v>152</v>
      </c>
      <c r="H44" s="56" t="s">
        <v>152</v>
      </c>
      <c r="I44" s="56" t="s">
        <v>152</v>
      </c>
      <c r="J44" s="56" t="s">
        <v>152</v>
      </c>
      <c r="K44" s="56" t="s">
        <v>152</v>
      </c>
      <c r="L44" s="56" t="s">
        <v>152</v>
      </c>
      <c r="M44" s="56" t="s">
        <v>152</v>
      </c>
      <c r="N44" s="56" t="s">
        <v>152</v>
      </c>
      <c r="O44" s="56" t="s">
        <v>152</v>
      </c>
      <c r="P44" s="56" t="s">
        <v>152</v>
      </c>
      <c r="Q44" s="56" t="s">
        <v>152</v>
      </c>
      <c r="R44" s="33"/>
    </row>
    <row r="45" spans="2:18" x14ac:dyDescent="0.3">
      <c r="B45" s="13" t="s">
        <v>150</v>
      </c>
      <c r="C45" s="9" t="s">
        <v>2</v>
      </c>
      <c r="D45" s="56" t="s">
        <v>152</v>
      </c>
      <c r="E45" s="56">
        <f>SUM(F45:G45)</f>
        <v>-4000</v>
      </c>
      <c r="F45" s="274">
        <f>SUM('Company - Unbundled IS'!E73:L73)</f>
        <v>-4000</v>
      </c>
      <c r="G45" s="56" t="s">
        <v>152</v>
      </c>
      <c r="H45" s="56" t="s">
        <v>152</v>
      </c>
      <c r="I45" s="56" t="s">
        <v>152</v>
      </c>
      <c r="J45" s="56" t="s">
        <v>152</v>
      </c>
      <c r="K45" s="56" t="s">
        <v>152</v>
      </c>
      <c r="L45" s="56" t="s">
        <v>152</v>
      </c>
      <c r="M45" s="56" t="s">
        <v>152</v>
      </c>
      <c r="N45" s="56" t="s">
        <v>152</v>
      </c>
      <c r="O45" s="56" t="s">
        <v>152</v>
      </c>
      <c r="P45" s="56" t="s">
        <v>152</v>
      </c>
      <c r="Q45" s="56" t="s">
        <v>152</v>
      </c>
      <c r="R45" s="33"/>
    </row>
    <row r="46" spans="2:18" x14ac:dyDescent="0.3">
      <c r="B46" s="13" t="s">
        <v>77</v>
      </c>
      <c r="C46" s="9" t="s">
        <v>2</v>
      </c>
      <c r="D46" s="56" t="s">
        <v>152</v>
      </c>
      <c r="E46" s="56">
        <f t="shared" si="22"/>
        <v>0</v>
      </c>
      <c r="F46" s="56" t="s">
        <v>152</v>
      </c>
      <c r="G46" s="56" t="s">
        <v>152</v>
      </c>
      <c r="H46" s="274">
        <f>'Company - Unbundled IS'!E139</f>
        <v>-1000</v>
      </c>
      <c r="I46" s="56" t="s">
        <v>152</v>
      </c>
      <c r="J46" s="56" t="s">
        <v>152</v>
      </c>
      <c r="K46" s="56" t="s">
        <v>152</v>
      </c>
      <c r="L46" s="56" t="s">
        <v>152</v>
      </c>
      <c r="M46" s="56" t="s">
        <v>152</v>
      </c>
      <c r="N46" s="56" t="s">
        <v>152</v>
      </c>
      <c r="O46" s="56" t="s">
        <v>152</v>
      </c>
      <c r="P46" s="56" t="s">
        <v>152</v>
      </c>
      <c r="Q46" s="56" t="s">
        <v>152</v>
      </c>
      <c r="R46" s="33"/>
    </row>
    <row r="47" spans="2:18" x14ac:dyDescent="0.3">
      <c r="B47" s="13" t="s">
        <v>53</v>
      </c>
      <c r="C47" s="9" t="s">
        <v>2</v>
      </c>
      <c r="D47" s="56" t="s">
        <v>152</v>
      </c>
      <c r="E47" s="56">
        <f t="shared" si="22"/>
        <v>0</v>
      </c>
      <c r="F47" s="56" t="s">
        <v>152</v>
      </c>
      <c r="G47" s="56" t="s">
        <v>152</v>
      </c>
      <c r="H47" s="274">
        <f>'Company - Unbundled IS'!E143</f>
        <v>-5000</v>
      </c>
      <c r="I47" s="56" t="s">
        <v>152</v>
      </c>
      <c r="J47" s="56" t="s">
        <v>152</v>
      </c>
      <c r="K47" s="56" t="s">
        <v>152</v>
      </c>
      <c r="L47" s="56" t="s">
        <v>152</v>
      </c>
      <c r="M47" s="56" t="s">
        <v>152</v>
      </c>
      <c r="N47" s="56" t="s">
        <v>152</v>
      </c>
      <c r="O47" s="56" t="s">
        <v>152</v>
      </c>
      <c r="P47" s="56" t="s">
        <v>152</v>
      </c>
      <c r="Q47" s="56" t="s">
        <v>152</v>
      </c>
      <c r="R47" s="33"/>
    </row>
    <row r="48" spans="2:18" x14ac:dyDescent="0.3">
      <c r="B48" s="13" t="s">
        <v>54</v>
      </c>
      <c r="C48" s="9" t="s">
        <v>2</v>
      </c>
      <c r="D48" s="56" t="s">
        <v>152</v>
      </c>
      <c r="E48" s="56">
        <f t="shared" si="22"/>
        <v>0</v>
      </c>
      <c r="F48" s="56" t="s">
        <v>152</v>
      </c>
      <c r="G48" s="56" t="s">
        <v>152</v>
      </c>
      <c r="H48" s="274">
        <f>'Company - Unbundled IS'!E147</f>
        <v>0</v>
      </c>
      <c r="I48" s="56" t="s">
        <v>152</v>
      </c>
      <c r="J48" s="56" t="s">
        <v>152</v>
      </c>
      <c r="K48" s="56" t="s">
        <v>152</v>
      </c>
      <c r="L48" s="56" t="s">
        <v>152</v>
      </c>
      <c r="M48" s="56" t="s">
        <v>152</v>
      </c>
      <c r="N48" s="56" t="s">
        <v>152</v>
      </c>
      <c r="O48" s="56" t="s">
        <v>152</v>
      </c>
      <c r="P48" s="56" t="s">
        <v>152</v>
      </c>
      <c r="Q48" s="56" t="s">
        <v>152</v>
      </c>
      <c r="R48" s="33"/>
    </row>
    <row r="49" spans="2:18" x14ac:dyDescent="0.3">
      <c r="B49" s="13"/>
      <c r="C49" s="9" t="s">
        <v>2</v>
      </c>
      <c r="D49" s="264"/>
      <c r="E49" s="56"/>
      <c r="F49" s="274"/>
      <c r="G49" s="56"/>
      <c r="H49" s="272"/>
      <c r="I49" s="56"/>
      <c r="J49" s="56"/>
      <c r="K49" s="56"/>
      <c r="L49" s="56"/>
      <c r="M49" s="56"/>
      <c r="N49" s="56"/>
      <c r="O49" s="56"/>
      <c r="P49" s="56"/>
      <c r="Q49" s="56"/>
      <c r="R49" s="33"/>
    </row>
    <row r="50" spans="2:18" x14ac:dyDescent="0.3">
      <c r="B50" s="13"/>
      <c r="C50" s="9" t="s">
        <v>2</v>
      </c>
      <c r="D50" s="264"/>
      <c r="E50" s="56"/>
      <c r="F50" s="274"/>
      <c r="G50" s="56"/>
      <c r="H50" s="272"/>
      <c r="I50" s="56"/>
      <c r="J50" s="56"/>
      <c r="K50" s="56"/>
      <c r="L50" s="56"/>
      <c r="M50" s="56"/>
      <c r="N50" s="56"/>
      <c r="O50" s="56"/>
      <c r="P50" s="56"/>
      <c r="Q50" s="56"/>
      <c r="R50" s="33"/>
    </row>
    <row r="51" spans="2:18" x14ac:dyDescent="0.3">
      <c r="B51" s="13" t="s">
        <v>287</v>
      </c>
      <c r="C51" s="9" t="s">
        <v>2</v>
      </c>
      <c r="D51" s="255">
        <f>'Company - Unbundled IS'!E38</f>
        <v>0</v>
      </c>
      <c r="E51" s="56">
        <f>SUM(F51:G51)</f>
        <v>0</v>
      </c>
      <c r="F51" s="274">
        <f>SUM('Company - Unbundled IS'!E76:L76)</f>
        <v>0</v>
      </c>
      <c r="G51" s="56" t="s">
        <v>152</v>
      </c>
      <c r="H51" s="56" t="s">
        <v>152</v>
      </c>
      <c r="I51" s="56">
        <f>'Company - Unbundled IS'!E221</f>
        <v>-500</v>
      </c>
      <c r="J51" s="56" t="s">
        <v>152</v>
      </c>
      <c r="K51" s="56" t="s">
        <v>152</v>
      </c>
      <c r="L51" s="56" t="s">
        <v>152</v>
      </c>
      <c r="M51" s="56" t="s">
        <v>152</v>
      </c>
      <c r="N51" s="56" t="s">
        <v>152</v>
      </c>
      <c r="O51" s="56" t="s">
        <v>152</v>
      </c>
      <c r="P51" s="56" t="s">
        <v>152</v>
      </c>
      <c r="Q51" s="56" t="s">
        <v>152</v>
      </c>
      <c r="R51" s="33"/>
    </row>
    <row r="52" spans="2:18" x14ac:dyDescent="0.3">
      <c r="B52" s="10"/>
      <c r="C52" s="7"/>
      <c r="D52" s="273"/>
      <c r="E52" s="274"/>
      <c r="F52" s="274"/>
      <c r="G52" s="274"/>
      <c r="H52" s="274"/>
      <c r="I52" s="274"/>
      <c r="J52" s="274"/>
      <c r="K52" s="274"/>
      <c r="L52" s="274"/>
      <c r="M52" s="274"/>
      <c r="N52" s="274"/>
      <c r="O52" s="274"/>
      <c r="P52" s="274"/>
      <c r="Q52" s="274"/>
      <c r="R52" s="33"/>
    </row>
    <row r="53" spans="2:18" s="8" customFormat="1" ht="13.8" x14ac:dyDescent="0.25">
      <c r="B53" s="39" t="s">
        <v>156</v>
      </c>
      <c r="C53" s="62" t="s">
        <v>2</v>
      </c>
      <c r="D53" s="265">
        <f t="shared" ref="D53:Q53" si="23">SUM(D27,D37)</f>
        <v>-799.97209999999995</v>
      </c>
      <c r="E53" s="265">
        <f t="shared" si="23"/>
        <v>-3200</v>
      </c>
      <c r="F53" s="266">
        <f t="shared" si="23"/>
        <v>-3500</v>
      </c>
      <c r="G53" s="266">
        <f t="shared" si="23"/>
        <v>300</v>
      </c>
      <c r="H53" s="265">
        <f t="shared" si="23"/>
        <v>9000.0278999999991</v>
      </c>
      <c r="I53" s="265">
        <f t="shared" si="23"/>
        <v>-500</v>
      </c>
      <c r="J53" s="265">
        <f t="shared" si="23"/>
        <v>100</v>
      </c>
      <c r="K53" s="265">
        <f t="shared" si="23"/>
        <v>0</v>
      </c>
      <c r="L53" s="265">
        <f t="shared" si="23"/>
        <v>0</v>
      </c>
      <c r="M53" s="265">
        <f t="shared" si="23"/>
        <v>0</v>
      </c>
      <c r="N53" s="265">
        <f t="shared" si="23"/>
        <v>0</v>
      </c>
      <c r="O53" s="265">
        <f t="shared" si="23"/>
        <v>0</v>
      </c>
      <c r="P53" s="265">
        <f t="shared" si="23"/>
        <v>0</v>
      </c>
      <c r="Q53" s="265">
        <f t="shared" si="23"/>
        <v>0</v>
      </c>
      <c r="R53" s="63"/>
    </row>
    <row r="54" spans="2:18" x14ac:dyDescent="0.3">
      <c r="B54" s="40"/>
      <c r="C54" s="41"/>
      <c r="D54" s="41"/>
      <c r="E54" s="275"/>
      <c r="F54" s="275"/>
      <c r="G54" s="275"/>
      <c r="H54" s="275"/>
      <c r="I54" s="275"/>
      <c r="J54" s="275"/>
      <c r="K54" s="275"/>
      <c r="L54" s="275"/>
      <c r="M54" s="275"/>
      <c r="N54" s="275"/>
      <c r="O54" s="275"/>
      <c r="P54" s="275"/>
      <c r="Q54" s="275"/>
      <c r="R54" s="33"/>
    </row>
    <row r="55" spans="2:18" s="8" customFormat="1" ht="13.8" x14ac:dyDescent="0.25">
      <c r="B55" s="39" t="s">
        <v>10</v>
      </c>
      <c r="C55" s="62" t="s">
        <v>2</v>
      </c>
      <c r="D55" s="265">
        <f>SUM(D56:D67)</f>
        <v>-493.33333333333331</v>
      </c>
      <c r="E55" s="265">
        <f t="shared" ref="E55:I55" si="24">SUM(E56:E67)</f>
        <v>-8466.6666666666661</v>
      </c>
      <c r="F55" s="266">
        <f t="shared" si="24"/>
        <v>-4486.666666666667</v>
      </c>
      <c r="G55" s="266">
        <f t="shared" si="24"/>
        <v>-3980</v>
      </c>
      <c r="H55" s="265">
        <f t="shared" si="24"/>
        <v>26.666666666666668</v>
      </c>
      <c r="I55" s="265">
        <f t="shared" si="24"/>
        <v>-466.66666666666669</v>
      </c>
      <c r="J55" s="265">
        <f t="shared" ref="J55" si="25">SUM(J56:J67)</f>
        <v>0</v>
      </c>
      <c r="K55" s="265">
        <f t="shared" ref="K55:Q55" si="26">SUM(K56:K67)</f>
        <v>0</v>
      </c>
      <c r="L55" s="265">
        <f t="shared" si="26"/>
        <v>0</v>
      </c>
      <c r="M55" s="265">
        <f t="shared" si="26"/>
        <v>0</v>
      </c>
      <c r="N55" s="265">
        <f t="shared" si="26"/>
        <v>0</v>
      </c>
      <c r="O55" s="265">
        <f t="shared" si="26"/>
        <v>0</v>
      </c>
      <c r="P55" s="265">
        <f t="shared" si="26"/>
        <v>0</v>
      </c>
      <c r="Q55" s="265">
        <f t="shared" si="26"/>
        <v>0</v>
      </c>
      <c r="R55" s="63"/>
    </row>
    <row r="56" spans="2:18" x14ac:dyDescent="0.3">
      <c r="B56" s="13" t="s">
        <v>11</v>
      </c>
      <c r="C56" s="7" t="s">
        <v>2</v>
      </c>
      <c r="D56" s="264">
        <f>'Company - Unbundled IS'!E43</f>
        <v>0</v>
      </c>
      <c r="E56" s="56">
        <f>SUM(F56:G56)</f>
        <v>0</v>
      </c>
      <c r="F56" s="274">
        <f>SUM('Company - Unbundled IS'!E81:L81)</f>
        <v>0</v>
      </c>
      <c r="G56" s="56" t="s">
        <v>152</v>
      </c>
      <c r="H56" s="274">
        <f>'Company - Unbundled IS'!E157</f>
        <v>0</v>
      </c>
      <c r="I56" s="56">
        <f>'Company - Unbundled IS'!E227</f>
        <v>0</v>
      </c>
      <c r="J56" s="56" t="s">
        <v>152</v>
      </c>
      <c r="K56" s="56" t="s">
        <v>152</v>
      </c>
      <c r="L56" s="56" t="s">
        <v>152</v>
      </c>
      <c r="M56" s="56" t="s">
        <v>152</v>
      </c>
      <c r="N56" s="56" t="s">
        <v>152</v>
      </c>
      <c r="O56" s="56" t="s">
        <v>152</v>
      </c>
      <c r="P56" s="56" t="s">
        <v>152</v>
      </c>
      <c r="Q56" s="56" t="s">
        <v>152</v>
      </c>
      <c r="R56" s="33"/>
    </row>
    <row r="57" spans="2:18" x14ac:dyDescent="0.3">
      <c r="B57" s="13" t="s">
        <v>78</v>
      </c>
      <c r="C57" s="7" t="s">
        <v>2</v>
      </c>
      <c r="D57" s="264">
        <f>'Company - Unbundled IS'!E44</f>
        <v>0</v>
      </c>
      <c r="E57" s="56">
        <f t="shared" ref="E57:E66" si="27">SUM(F57:G57)</f>
        <v>0</v>
      </c>
      <c r="F57" s="274">
        <f>SUM('Company - Unbundled IS'!E82:L82)</f>
        <v>0</v>
      </c>
      <c r="G57" s="56" t="s">
        <v>152</v>
      </c>
      <c r="H57" s="274">
        <f>'Company - Unbundled IS'!E158</f>
        <v>0</v>
      </c>
      <c r="I57" s="56" t="s">
        <v>152</v>
      </c>
      <c r="J57" s="56" t="s">
        <v>152</v>
      </c>
      <c r="K57" s="56" t="s">
        <v>152</v>
      </c>
      <c r="L57" s="56" t="s">
        <v>152</v>
      </c>
      <c r="M57" s="56" t="s">
        <v>152</v>
      </c>
      <c r="N57" s="56" t="s">
        <v>152</v>
      </c>
      <c r="O57" s="56" t="s">
        <v>152</v>
      </c>
      <c r="P57" s="56" t="s">
        <v>152</v>
      </c>
      <c r="Q57" s="56" t="s">
        <v>152</v>
      </c>
      <c r="R57" s="33"/>
    </row>
    <row r="58" spans="2:18" x14ac:dyDescent="0.3">
      <c r="B58" s="13" t="s">
        <v>14</v>
      </c>
      <c r="C58" s="7" t="s">
        <v>2</v>
      </c>
      <c r="D58" s="264">
        <f>'Company - Unbundled IS'!E45</f>
        <v>0</v>
      </c>
      <c r="E58" s="56">
        <f t="shared" si="27"/>
        <v>-8000</v>
      </c>
      <c r="F58" s="274">
        <f>SUM('Company - Unbundled IS'!E83:L83)</f>
        <v>-4000</v>
      </c>
      <c r="G58" s="274">
        <f>SUM('Company - Unbundled IS'!E111:L111)</f>
        <v>-4000</v>
      </c>
      <c r="H58" s="274">
        <f>'Company - Unbundled IS'!E159</f>
        <v>0</v>
      </c>
      <c r="I58" s="56" t="s">
        <v>152</v>
      </c>
      <c r="J58" s="56" t="s">
        <v>152</v>
      </c>
      <c r="K58" s="56" t="s">
        <v>152</v>
      </c>
      <c r="L58" s="56" t="s">
        <v>152</v>
      </c>
      <c r="M58" s="56" t="s">
        <v>152</v>
      </c>
      <c r="N58" s="56" t="s">
        <v>152</v>
      </c>
      <c r="O58" s="56" t="s">
        <v>152</v>
      </c>
      <c r="P58" s="56" t="s">
        <v>152</v>
      </c>
      <c r="Q58" s="56" t="s">
        <v>152</v>
      </c>
      <c r="R58" s="33"/>
    </row>
    <row r="59" spans="2:18" x14ac:dyDescent="0.3">
      <c r="B59" s="13" t="s">
        <v>15</v>
      </c>
      <c r="C59" s="7" t="s">
        <v>2</v>
      </c>
      <c r="D59" s="264">
        <f>'Company - Unbundled IS'!E46</f>
        <v>0</v>
      </c>
      <c r="E59" s="56">
        <f t="shared" si="27"/>
        <v>0</v>
      </c>
      <c r="F59" s="274">
        <f>SUM('Company - Unbundled IS'!E84:L84)</f>
        <v>0</v>
      </c>
      <c r="G59" s="274">
        <f>SUM('Company - Unbundled IS'!E112:L112)</f>
        <v>0</v>
      </c>
      <c r="H59" s="274">
        <f>'Company - Unbundled IS'!E160</f>
        <v>0</v>
      </c>
      <c r="I59" s="56" t="s">
        <v>152</v>
      </c>
      <c r="J59" s="56" t="s">
        <v>152</v>
      </c>
      <c r="K59" s="56" t="s">
        <v>152</v>
      </c>
      <c r="L59" s="56" t="s">
        <v>152</v>
      </c>
      <c r="M59" s="56" t="s">
        <v>152</v>
      </c>
      <c r="N59" s="56" t="s">
        <v>152</v>
      </c>
      <c r="O59" s="56" t="s">
        <v>152</v>
      </c>
      <c r="P59" s="56" t="s">
        <v>152</v>
      </c>
      <c r="Q59" s="56" t="s">
        <v>152</v>
      </c>
      <c r="R59" s="33"/>
    </row>
    <row r="60" spans="2:18" x14ac:dyDescent="0.3">
      <c r="B60" s="13" t="s">
        <v>47</v>
      </c>
      <c r="C60" s="7" t="s">
        <v>2</v>
      </c>
      <c r="D60" s="264">
        <f>'Company - Unbundled IS'!E47</f>
        <v>0</v>
      </c>
      <c r="E60" s="56">
        <f t="shared" si="27"/>
        <v>0</v>
      </c>
      <c r="F60" s="274">
        <f>SUM('Company - Unbundled IS'!E85:L85)</f>
        <v>0</v>
      </c>
      <c r="G60" s="274">
        <f>SUM('Company - Unbundled IS'!E113:L113)</f>
        <v>0</v>
      </c>
      <c r="H60" s="274">
        <f>'Company - Unbundled IS'!E161</f>
        <v>0</v>
      </c>
      <c r="I60" s="56" t="s">
        <v>152</v>
      </c>
      <c r="J60" s="56" t="s">
        <v>152</v>
      </c>
      <c r="K60" s="56" t="s">
        <v>152</v>
      </c>
      <c r="L60" s="56" t="s">
        <v>152</v>
      </c>
      <c r="M60" s="56" t="s">
        <v>152</v>
      </c>
      <c r="N60" s="56" t="s">
        <v>152</v>
      </c>
      <c r="O60" s="56" t="s">
        <v>152</v>
      </c>
      <c r="P60" s="56" t="s">
        <v>152</v>
      </c>
      <c r="Q60" s="56" t="s">
        <v>152</v>
      </c>
      <c r="R60" s="33"/>
    </row>
    <row r="61" spans="2:18" x14ac:dyDescent="0.3">
      <c r="B61" s="13" t="s">
        <v>16</v>
      </c>
      <c r="C61" s="7" t="s">
        <v>2</v>
      </c>
      <c r="D61" s="264">
        <f>SUM('Company - Unbundled IS'!E48:E50)</f>
        <v>0</v>
      </c>
      <c r="E61" s="56">
        <f t="shared" si="27"/>
        <v>-500</v>
      </c>
      <c r="F61" s="274">
        <f>SUM('Company - Unbundled IS'!E86:L88)</f>
        <v>-500</v>
      </c>
      <c r="G61" s="274">
        <f>SUM('Company - Unbundled IS'!E114:L116)</f>
        <v>0</v>
      </c>
      <c r="H61" s="274">
        <f>SUM('Company - Unbundled IS'!E162:E164)</f>
        <v>0</v>
      </c>
      <c r="I61" s="56" t="s">
        <v>152</v>
      </c>
      <c r="J61" s="56" t="s">
        <v>152</v>
      </c>
      <c r="K61" s="56" t="s">
        <v>152</v>
      </c>
      <c r="L61" s="56" t="s">
        <v>152</v>
      </c>
      <c r="M61" s="56" t="s">
        <v>152</v>
      </c>
      <c r="N61" s="56" t="s">
        <v>152</v>
      </c>
      <c r="O61" s="56" t="s">
        <v>152</v>
      </c>
      <c r="P61" s="56" t="s">
        <v>152</v>
      </c>
      <c r="Q61" s="56" t="s">
        <v>152</v>
      </c>
      <c r="R61" s="33"/>
    </row>
    <row r="62" spans="2:18" x14ac:dyDescent="0.3">
      <c r="B62" s="13" t="s">
        <v>17</v>
      </c>
      <c r="C62" s="7" t="s">
        <v>2</v>
      </c>
      <c r="D62" s="264">
        <f>'Company - Unbundled IS'!E51</f>
        <v>0</v>
      </c>
      <c r="E62" s="56">
        <f t="shared" si="27"/>
        <v>0</v>
      </c>
      <c r="F62" s="274">
        <f>SUM('Company - Unbundled IS'!E89:L89)</f>
        <v>0</v>
      </c>
      <c r="G62" s="274">
        <f>SUM('Company - Unbundled IS'!E117:L117)</f>
        <v>0</v>
      </c>
      <c r="H62" s="274">
        <f>'Company - Unbundled IS'!E165</f>
        <v>0</v>
      </c>
      <c r="I62" s="56" t="s">
        <v>152</v>
      </c>
      <c r="J62" s="56" t="s">
        <v>152</v>
      </c>
      <c r="K62" s="56" t="s">
        <v>152</v>
      </c>
      <c r="L62" s="56" t="s">
        <v>152</v>
      </c>
      <c r="M62" s="56" t="s">
        <v>152</v>
      </c>
      <c r="N62" s="56" t="s">
        <v>152</v>
      </c>
      <c r="O62" s="56" t="s">
        <v>152</v>
      </c>
      <c r="P62" s="56" t="s">
        <v>152</v>
      </c>
      <c r="Q62" s="56" t="s">
        <v>152</v>
      </c>
      <c r="R62" s="33"/>
    </row>
    <row r="63" spans="2:18" x14ac:dyDescent="0.3">
      <c r="B63" s="13" t="s">
        <v>18</v>
      </c>
      <c r="C63" s="7" t="s">
        <v>2</v>
      </c>
      <c r="D63" s="264">
        <f>'Company - Unbundled IS'!E52</f>
        <v>-500</v>
      </c>
      <c r="E63" s="56">
        <f t="shared" si="27"/>
        <v>0</v>
      </c>
      <c r="F63" s="274">
        <f>SUM('Company - Unbundled IS'!E90:L90)</f>
        <v>0</v>
      </c>
      <c r="G63" s="274">
        <f>SUM('Company - Unbundled IS'!E118:L118)</f>
        <v>0</v>
      </c>
      <c r="H63" s="274">
        <f>'Company - Unbundled IS'!E166</f>
        <v>0</v>
      </c>
      <c r="I63" s="56" t="s">
        <v>152</v>
      </c>
      <c r="J63" s="56" t="s">
        <v>152</v>
      </c>
      <c r="K63" s="56" t="s">
        <v>152</v>
      </c>
      <c r="L63" s="56" t="s">
        <v>152</v>
      </c>
      <c r="M63" s="56" t="s">
        <v>152</v>
      </c>
      <c r="N63" s="56" t="s">
        <v>152</v>
      </c>
      <c r="O63" s="56" t="s">
        <v>152</v>
      </c>
      <c r="P63" s="56" t="s">
        <v>152</v>
      </c>
      <c r="Q63" s="56" t="s">
        <v>152</v>
      </c>
      <c r="R63" s="33"/>
    </row>
    <row r="64" spans="2:18" x14ac:dyDescent="0.3">
      <c r="B64" s="13" t="s">
        <v>143</v>
      </c>
      <c r="C64" s="7" t="s">
        <v>2</v>
      </c>
      <c r="D64" s="264">
        <f>'Company - Unbundled IS'!E53</f>
        <v>0</v>
      </c>
      <c r="E64" s="56">
        <f t="shared" si="27"/>
        <v>0</v>
      </c>
      <c r="F64" s="274">
        <f>SUM('Company - Unbundled IS'!E91:L91)</f>
        <v>0</v>
      </c>
      <c r="G64" s="274">
        <f>SUM('Company - Unbundled IS'!E119:L119)</f>
        <v>0</v>
      </c>
      <c r="H64" s="274">
        <f>'Company - Unbundled IS'!E167</f>
        <v>0</v>
      </c>
      <c r="I64" s="56" t="s">
        <v>152</v>
      </c>
      <c r="J64" s="56" t="s">
        <v>152</v>
      </c>
      <c r="K64" s="56" t="s">
        <v>152</v>
      </c>
      <c r="L64" s="56" t="s">
        <v>152</v>
      </c>
      <c r="M64" s="56" t="s">
        <v>152</v>
      </c>
      <c r="N64" s="56" t="s">
        <v>152</v>
      </c>
      <c r="O64" s="56" t="s">
        <v>152</v>
      </c>
      <c r="P64" s="56" t="s">
        <v>152</v>
      </c>
      <c r="Q64" s="56" t="s">
        <v>152</v>
      </c>
      <c r="R64" s="33"/>
    </row>
    <row r="65" spans="1:19" x14ac:dyDescent="0.3">
      <c r="B65" s="13" t="s">
        <v>144</v>
      </c>
      <c r="C65" s="7" t="s">
        <v>2</v>
      </c>
      <c r="D65" s="264">
        <f>'Company - Unbundled IS'!E54</f>
        <v>0</v>
      </c>
      <c r="E65" s="56">
        <f t="shared" si="27"/>
        <v>0</v>
      </c>
      <c r="F65" s="274">
        <f>SUM('Company - Unbundled IS'!E92:L92)</f>
        <v>0</v>
      </c>
      <c r="G65" s="274">
        <f>SUM('Company - Unbundled IS'!E120:L120)</f>
        <v>0</v>
      </c>
      <c r="H65" s="274">
        <f>'Company - Unbundled IS'!E168</f>
        <v>0</v>
      </c>
      <c r="I65" s="56" t="s">
        <v>152</v>
      </c>
      <c r="J65" s="56" t="s">
        <v>152</v>
      </c>
      <c r="K65" s="56" t="s">
        <v>152</v>
      </c>
      <c r="L65" s="56" t="s">
        <v>152</v>
      </c>
      <c r="M65" s="56" t="s">
        <v>152</v>
      </c>
      <c r="N65" s="56" t="s">
        <v>152</v>
      </c>
      <c r="O65" s="56" t="s">
        <v>152</v>
      </c>
      <c r="P65" s="56" t="s">
        <v>152</v>
      </c>
      <c r="Q65" s="56" t="s">
        <v>152</v>
      </c>
      <c r="R65" s="33"/>
    </row>
    <row r="66" spans="1:19" x14ac:dyDescent="0.3">
      <c r="B66" s="13" t="s">
        <v>19</v>
      </c>
      <c r="C66" s="7" t="s">
        <v>2</v>
      </c>
      <c r="D66" s="264">
        <f>'Company - Unbundled IS'!E55</f>
        <v>0</v>
      </c>
      <c r="E66" s="56">
        <f t="shared" si="27"/>
        <v>0</v>
      </c>
      <c r="F66" s="274">
        <f>SUM('Company - Unbundled IS'!E93:L93)</f>
        <v>0</v>
      </c>
      <c r="G66" s="274">
        <f>SUM('Company - Unbundled IS'!E121:L121)</f>
        <v>0</v>
      </c>
      <c r="H66" s="274">
        <f>'Company - Unbundled IS'!E169</f>
        <v>0</v>
      </c>
      <c r="I66" s="56">
        <f>'Company - Unbundled IS'!E228</f>
        <v>-500</v>
      </c>
      <c r="J66" s="56" t="s">
        <v>152</v>
      </c>
      <c r="K66" s="56" t="s">
        <v>152</v>
      </c>
      <c r="L66" s="56" t="s">
        <v>152</v>
      </c>
      <c r="M66" s="56" t="s">
        <v>152</v>
      </c>
      <c r="N66" s="56" t="s">
        <v>152</v>
      </c>
      <c r="O66" s="56" t="s">
        <v>152</v>
      </c>
      <c r="P66" s="56" t="s">
        <v>152</v>
      </c>
      <c r="Q66" s="56" t="s">
        <v>152</v>
      </c>
      <c r="R66" s="33"/>
    </row>
    <row r="67" spans="1:19" x14ac:dyDescent="0.3">
      <c r="B67" s="13" t="s">
        <v>268</v>
      </c>
      <c r="C67" s="7" t="s">
        <v>2</v>
      </c>
      <c r="D67" s="276">
        <f t="shared" ref="D67:I67" si="28">SUM(D68:D87)</f>
        <v>6.666666666666667</v>
      </c>
      <c r="E67" s="276">
        <f t="shared" si="28"/>
        <v>33.333333333333336</v>
      </c>
      <c r="F67" s="276">
        <f t="shared" si="28"/>
        <v>13.333333333333334</v>
      </c>
      <c r="G67" s="276">
        <f t="shared" si="28"/>
        <v>20</v>
      </c>
      <c r="H67" s="276">
        <f t="shared" si="28"/>
        <v>26.666666666666668</v>
      </c>
      <c r="I67" s="276">
        <f t="shared" si="28"/>
        <v>33.333333333333329</v>
      </c>
      <c r="J67" s="56" t="s">
        <v>152</v>
      </c>
      <c r="K67" s="56" t="s">
        <v>152</v>
      </c>
      <c r="L67" s="56" t="s">
        <v>152</v>
      </c>
      <c r="M67" s="56" t="s">
        <v>152</v>
      </c>
      <c r="N67" s="56" t="s">
        <v>152</v>
      </c>
      <c r="O67" s="56" t="s">
        <v>152</v>
      </c>
      <c r="P67" s="56" t="s">
        <v>152</v>
      </c>
      <c r="Q67" s="56" t="s">
        <v>152</v>
      </c>
      <c r="R67" s="33"/>
    </row>
    <row r="68" spans="1:19" x14ac:dyDescent="0.3">
      <c r="A68" s="235"/>
      <c r="B68" s="59" t="str">
        <f>'Company - Unbundled IS'!C190</f>
        <v>Compensation of corporate management and shared functions</v>
      </c>
      <c r="C68" s="236" t="s">
        <v>2</v>
      </c>
      <c r="D68" s="58">
        <f>IFERROR((K68*'Company - Additional Info'!$I$147),0)+IFERROR((L68*'Company - Additional Info'!$E$147),0)+IFERROR((M68*'Company - Additional Info'!$O$147),0)+IFERROR((N68*'Company - Additional Info'!$I$147),0)+IFERROR(((O68*D$56/'Company - Additional Info'!$D$14)),0)+IFERROR((P68*'Company - Additional Info'!$E$147),0)+IFERROR((Q68*'Company - Additional Info'!$E$147),0)</f>
        <v>3.3333333333333335</v>
      </c>
      <c r="E68" s="58">
        <f>SUM(F68:G68)</f>
        <v>16.666666666666668</v>
      </c>
      <c r="F68" s="277">
        <f>IFERROR((K68*'Company - Additional Info'!$I$149),0)+IFERROR((L68*'Company - Additional Info'!$E$149),0)+IFERROR((M68*'Company - Additional Info'!$O$149),0)+IFERROR((N68*'Company - Additional Info'!$I$149),0)+IFERROR(((O68*F$56/'Company - Additional Info'!$D$14)),0)+IFERROR((P68*'Company - Additional Info'!$E$149),0)+IFERROR((Q68*'Company - Additional Info'!$E$149),0)</f>
        <v>6.666666666666667</v>
      </c>
      <c r="G68" s="277">
        <f>IFERROR((K68*'Company - Additional Info'!$I$158),0)+IFERROR((L68*'Company - Additional Info'!$E$158),0)+IFERROR((M68*'Company - Additional Info'!$O$158),0)+IFERROR((N68*'Company - Additional Info'!$I$158),0)+IFERROR((P68*'Company - Additional Info'!$E$158),0)+IFERROR((Q68*'Company - Additional Info'!$E$158),0)</f>
        <v>10</v>
      </c>
      <c r="H68" s="58">
        <f>IFERROR((K68*'Company - Additional Info'!$I$168),0)+IFERROR((L68*'Company - Additional Info'!$E$168),0)+IFERROR((M68*'Company - Additional Info'!$O$168),0)+IFERROR((N68*'Company - Additional Info'!$I$168),0)+IFERROR(((O68*H$56/'Company - Additional Info'!$D$14)),0)+IFERROR((P68*'Company - Additional Info'!$E$168),0)+IFERROR((Q68*'Company - Additional Info'!$E$168),0)</f>
        <v>13.333333333333334</v>
      </c>
      <c r="I68" s="58">
        <f>IFERROR((K68*'Company - Additional Info'!$I$167),0)+IFERROR((L68*'Company - Additional Info'!$E$167),0)+IFERROR((M68*'Company - Additional Info'!$O$167),0)+IFERROR((N68*'Company - Additional Info'!$I$167),0)+IFERROR(((O68*I$56/'Company - Additional Info'!$D$14)),0)+IFERROR((P68*'Company - Additional Info'!$E$167),0)+IFERROR((Q68*'Company - Additional Info'!$E$167),0)</f>
        <v>16.666666666666664</v>
      </c>
      <c r="J68" s="278">
        <f>'Company - Unbundled IS'!E190</f>
        <v>50</v>
      </c>
      <c r="K68" s="278">
        <f>'Company - Unbundled IS'!F190</f>
        <v>50</v>
      </c>
      <c r="L68" s="278">
        <f>'Company - Unbundled IS'!G190</f>
        <v>0</v>
      </c>
      <c r="M68" s="278">
        <f>'Company - Unbundled IS'!H190</f>
        <v>0</v>
      </c>
      <c r="N68" s="278">
        <f>'Company - Unbundled IS'!I190</f>
        <v>0</v>
      </c>
      <c r="O68" s="278">
        <f>'Company - Unbundled IS'!J190</f>
        <v>0</v>
      </c>
      <c r="P68" s="278">
        <f>'Company - Unbundled IS'!K190</f>
        <v>0</v>
      </c>
      <c r="Q68" s="278">
        <f>'Company - Unbundled IS'!L190</f>
        <v>0</v>
      </c>
      <c r="R68" s="285">
        <f>J68-(SUM(H68:I68,D68:E68))</f>
        <v>0</v>
      </c>
      <c r="S68" s="46"/>
    </row>
    <row r="69" spans="1:19" x14ac:dyDescent="0.3">
      <c r="A69" s="235"/>
      <c r="B69" s="59" t="str">
        <f>'Company - Unbundled IS'!C191</f>
        <v>Cost of office supplies</v>
      </c>
      <c r="C69" s="236" t="s">
        <v>2</v>
      </c>
      <c r="D69" s="58">
        <f>IFERROR((K69*'Company - Additional Info'!$I$147),0)+IFERROR((L69*'Company - Additional Info'!$E$147),0)+IFERROR((M69*'Company - Additional Info'!$O$147),0)+IFERROR((N69*'Company - Additional Info'!$I$147),0)+IFERROR(((O69*D$56/'Company - Additional Info'!$D$14)),0)+IFERROR((P69*'Company - Additional Info'!$E$147),0)+IFERROR((Q69*'Company - Additional Info'!$E$147),0)</f>
        <v>3.3333333333333335</v>
      </c>
      <c r="E69" s="58">
        <f>SUM(F69:G69)</f>
        <v>16.666666666666668</v>
      </c>
      <c r="F69" s="277">
        <f>IFERROR((K69*'Company - Additional Info'!$I$149),0)+IFERROR((L69*'Company - Additional Info'!$E$149),0)+IFERROR((M69*'Company - Additional Info'!$O$149),0)+IFERROR((N69*'Company - Additional Info'!$I$149),0)+IFERROR(((O69*F$56/'Company - Additional Info'!$D$14)),0)+IFERROR((P69*'Company - Additional Info'!$E$149),0)+IFERROR((Q69*'Company - Additional Info'!$E$149),0)</f>
        <v>6.666666666666667</v>
      </c>
      <c r="G69" s="277">
        <f>IFERROR((K69*'Company - Additional Info'!$I$158),0)+IFERROR((L69*'Company - Additional Info'!$E$158),0)+IFERROR((M69*'Company - Additional Info'!$O$158),0)+IFERROR((N69*'Company - Additional Info'!$I$158),0)+IFERROR((P69*'Company - Additional Info'!$E$158),0)+IFERROR((Q69*'Company - Additional Info'!$E$158),0)</f>
        <v>10</v>
      </c>
      <c r="H69" s="58">
        <f>IFERROR((K69*'Company - Additional Info'!$I$168),0)+IFERROR((L69*'Company - Additional Info'!$E$168),0)+IFERROR((M69*'Company - Additional Info'!$O$168),0)+IFERROR((N69*'Company - Additional Info'!$I$168),0)+IFERROR(((O69*H$56/'Company - Additional Info'!$D$14)),0)+IFERROR((P69*'Company - Additional Info'!$E$168),0)+IFERROR((Q69*'Company - Additional Info'!$E$168),0)</f>
        <v>13.333333333333334</v>
      </c>
      <c r="I69" s="58">
        <f>IFERROR((K69*'Company - Additional Info'!$I$167),0)+IFERROR((L69*'Company - Additional Info'!$E$167),0)+IFERROR((M69*'Company - Additional Info'!$O$167),0)+IFERROR((N69*'Company - Additional Info'!$I$167),0)+IFERROR(((O69*I$56/'Company - Additional Info'!$D$14)),0)+IFERROR((P69*'Company - Additional Info'!$E$167),0)+IFERROR((Q69*'Company - Additional Info'!$E$167),0)</f>
        <v>16.666666666666664</v>
      </c>
      <c r="J69" s="278">
        <f>'Company - Unbundled IS'!E191</f>
        <v>50</v>
      </c>
      <c r="K69" s="278">
        <f>'Company - Unbundled IS'!F191</f>
        <v>50</v>
      </c>
      <c r="L69" s="278">
        <f>'Company - Unbundled IS'!G191</f>
        <v>0</v>
      </c>
      <c r="M69" s="278">
        <f>'Company - Unbundled IS'!H191</f>
        <v>0</v>
      </c>
      <c r="N69" s="278">
        <f>'Company - Unbundled IS'!I191</f>
        <v>0</v>
      </c>
      <c r="O69" s="278">
        <f>'Company - Unbundled IS'!J191</f>
        <v>0</v>
      </c>
      <c r="P69" s="278">
        <f>'Company - Unbundled IS'!K191</f>
        <v>0</v>
      </c>
      <c r="Q69" s="278">
        <f>'Company - Unbundled IS'!L191</f>
        <v>0</v>
      </c>
      <c r="R69" s="285">
        <f t="shared" ref="R69:R78" si="29">J69-(SUM(H69:I69,D69:E69))</f>
        <v>0</v>
      </c>
      <c r="S69" s="46"/>
    </row>
    <row r="70" spans="1:19" x14ac:dyDescent="0.3">
      <c r="A70" s="235"/>
      <c r="B70" s="59" t="str">
        <f>'Company - Unbundled IS'!C192</f>
        <v>Depreciation of property, plant and equipment</v>
      </c>
      <c r="C70" s="236" t="s">
        <v>2</v>
      </c>
      <c r="D70" s="58">
        <f>(J70*'Company - Additional Info'!$E$147)</f>
        <v>0</v>
      </c>
      <c r="E70" s="58">
        <f>SUM(F70:G70)</f>
        <v>0</v>
      </c>
      <c r="F70" s="277">
        <f>(J70*'Company - Additional Info'!$E$149)</f>
        <v>0</v>
      </c>
      <c r="G70" s="277">
        <f>(J70*'Company - Additional Info'!$E$158)</f>
        <v>0</v>
      </c>
      <c r="H70" s="58">
        <f>(J70*'Company - Additional Info'!$E$168)</f>
        <v>0</v>
      </c>
      <c r="I70" s="58">
        <f>(J70*'Company - Additional Info'!$E$167)</f>
        <v>0</v>
      </c>
      <c r="J70" s="278">
        <f>'Company - Unbundled IS'!E192</f>
        <v>0</v>
      </c>
      <c r="K70" s="56" t="s">
        <v>152</v>
      </c>
      <c r="L70" s="56" t="s">
        <v>152</v>
      </c>
      <c r="M70" s="56" t="s">
        <v>152</v>
      </c>
      <c r="N70" s="56" t="s">
        <v>152</v>
      </c>
      <c r="O70" s="56" t="s">
        <v>152</v>
      </c>
      <c r="P70" s="56" t="s">
        <v>152</v>
      </c>
      <c r="Q70" s="56" t="s">
        <v>152</v>
      </c>
      <c r="R70" s="285">
        <f>J70-(SUM(H70:I70,D70:E70))</f>
        <v>0</v>
      </c>
      <c r="S70" s="46"/>
    </row>
    <row r="71" spans="1:19" x14ac:dyDescent="0.3">
      <c r="A71" s="235"/>
      <c r="B71" s="59" t="str">
        <f>'Company - Unbundled IS'!C193</f>
        <v>Depreciation of right-of-use assets</v>
      </c>
      <c r="C71" s="236" t="s">
        <v>2</v>
      </c>
      <c r="D71" s="58">
        <f>(J71*'Company - Additional Info'!$E$147)</f>
        <v>0</v>
      </c>
      <c r="E71" s="58">
        <f t="shared" ref="E71:E84" si="30">SUM(F71:G71)</f>
        <v>0</v>
      </c>
      <c r="F71" s="277">
        <f>(J71*'Company - Additional Info'!$E$149)</f>
        <v>0</v>
      </c>
      <c r="G71" s="277">
        <f>(J71*'Company - Additional Info'!$E$158)</f>
        <v>0</v>
      </c>
      <c r="H71" s="58">
        <f>(J71*'Company - Additional Info'!$E$168)</f>
        <v>0</v>
      </c>
      <c r="I71" s="58">
        <f>(J71*'Company - Additional Info'!$E$167)</f>
        <v>0</v>
      </c>
      <c r="J71" s="278">
        <f>'Company - Unbundled IS'!E193</f>
        <v>0</v>
      </c>
      <c r="K71" s="56" t="s">
        <v>152</v>
      </c>
      <c r="L71" s="56" t="s">
        <v>152</v>
      </c>
      <c r="M71" s="56" t="s">
        <v>152</v>
      </c>
      <c r="N71" s="56" t="s">
        <v>152</v>
      </c>
      <c r="O71" s="56" t="s">
        <v>152</v>
      </c>
      <c r="P71" s="56" t="s">
        <v>152</v>
      </c>
      <c r="Q71" s="56" t="s">
        <v>152</v>
      </c>
      <c r="R71" s="285">
        <f t="shared" si="29"/>
        <v>0</v>
      </c>
      <c r="S71" s="46"/>
    </row>
    <row r="72" spans="1:19" x14ac:dyDescent="0.3">
      <c r="A72" s="235"/>
      <c r="B72" s="59" t="str">
        <f>'Company - Unbundled IS'!C194</f>
        <v>Professional fees</v>
      </c>
      <c r="C72" s="236" t="s">
        <v>2</v>
      </c>
      <c r="D72" s="58">
        <f>(J72*'Company - Additional Info'!$E$147)</f>
        <v>0</v>
      </c>
      <c r="E72" s="58">
        <f t="shared" si="30"/>
        <v>0</v>
      </c>
      <c r="F72" s="277">
        <f>(J72*'Company - Additional Info'!$E$149)</f>
        <v>0</v>
      </c>
      <c r="G72" s="277">
        <f>(J72*'Company - Additional Info'!$E$158)</f>
        <v>0</v>
      </c>
      <c r="H72" s="58">
        <f>(J72*'Company - Additional Info'!$E$168)</f>
        <v>0</v>
      </c>
      <c r="I72" s="58">
        <f>(J72*'Company - Additional Info'!$E$167)</f>
        <v>0</v>
      </c>
      <c r="J72" s="278">
        <f>'Company - Unbundled IS'!E194</f>
        <v>0</v>
      </c>
      <c r="K72" s="56" t="s">
        <v>152</v>
      </c>
      <c r="L72" s="56" t="s">
        <v>152</v>
      </c>
      <c r="M72" s="56" t="s">
        <v>152</v>
      </c>
      <c r="N72" s="56" t="s">
        <v>152</v>
      </c>
      <c r="O72" s="56" t="s">
        <v>152</v>
      </c>
      <c r="P72" s="56" t="s">
        <v>152</v>
      </c>
      <c r="Q72" s="56" t="s">
        <v>152</v>
      </c>
      <c r="R72" s="285">
        <f t="shared" si="29"/>
        <v>0</v>
      </c>
      <c r="S72" s="46"/>
    </row>
    <row r="73" spans="1:19" x14ac:dyDescent="0.3">
      <c r="A73" s="235"/>
      <c r="B73" s="59" t="str">
        <f>'Company - Unbundled IS'!C195</f>
        <v>Corporate premises rentals</v>
      </c>
      <c r="C73" s="236" t="s">
        <v>2</v>
      </c>
      <c r="D73" s="58">
        <f>(J73*'Company - Additional Info'!$E$147)</f>
        <v>0</v>
      </c>
      <c r="E73" s="58">
        <f t="shared" si="30"/>
        <v>0</v>
      </c>
      <c r="F73" s="277">
        <f>(J73*'Company - Additional Info'!$E$149)</f>
        <v>0</v>
      </c>
      <c r="G73" s="277">
        <f>(J73*'Company - Additional Info'!$E$158)</f>
        <v>0</v>
      </c>
      <c r="H73" s="58">
        <f>(J73*'Company - Additional Info'!$E$168)</f>
        <v>0</v>
      </c>
      <c r="I73" s="58">
        <f>(J73*'Company - Additional Info'!$E$167)</f>
        <v>0</v>
      </c>
      <c r="J73" s="278">
        <f>'Company - Unbundled IS'!E195</f>
        <v>0</v>
      </c>
      <c r="K73" s="56" t="s">
        <v>152</v>
      </c>
      <c r="L73" s="56" t="s">
        <v>152</v>
      </c>
      <c r="M73" s="56" t="s">
        <v>152</v>
      </c>
      <c r="N73" s="56" t="s">
        <v>152</v>
      </c>
      <c r="O73" s="56" t="s">
        <v>152</v>
      </c>
      <c r="P73" s="56" t="s">
        <v>152</v>
      </c>
      <c r="Q73" s="56" t="s">
        <v>152</v>
      </c>
      <c r="R73" s="285">
        <f t="shared" si="29"/>
        <v>0</v>
      </c>
      <c r="S73" s="46"/>
    </row>
    <row r="74" spans="1:19" x14ac:dyDescent="0.3">
      <c r="A74" s="235"/>
      <c r="B74" s="59" t="str">
        <f>'Company - Unbundled IS'!C196</f>
        <v>Communication expenses</v>
      </c>
      <c r="C74" s="236" t="s">
        <v>2</v>
      </c>
      <c r="D74" s="58">
        <f>(J74*'Company - Additional Info'!$I$147)</f>
        <v>0</v>
      </c>
      <c r="E74" s="58">
        <f t="shared" si="30"/>
        <v>0</v>
      </c>
      <c r="F74" s="277">
        <f>(J74*'Company - Additional Info'!$I$149)</f>
        <v>0</v>
      </c>
      <c r="G74" s="277">
        <f>(J74*'Company - Additional Info'!$I$158)</f>
        <v>0</v>
      </c>
      <c r="H74" s="58">
        <f>(J74*'Company - Additional Info'!$I$168)</f>
        <v>0</v>
      </c>
      <c r="I74" s="58">
        <f>(J74*'Company - Additional Info'!$I$167)</f>
        <v>0</v>
      </c>
      <c r="J74" s="278">
        <f>'Company - Unbundled IS'!E196</f>
        <v>0</v>
      </c>
      <c r="K74" s="56" t="s">
        <v>152</v>
      </c>
      <c r="L74" s="56" t="s">
        <v>152</v>
      </c>
      <c r="M74" s="56" t="s">
        <v>152</v>
      </c>
      <c r="N74" s="56" t="s">
        <v>152</v>
      </c>
      <c r="O74" s="56" t="s">
        <v>152</v>
      </c>
      <c r="P74" s="56" t="s">
        <v>152</v>
      </c>
      <c r="Q74" s="56" t="s">
        <v>152</v>
      </c>
      <c r="R74" s="285">
        <f t="shared" si="29"/>
        <v>0</v>
      </c>
      <c r="S74" s="46"/>
    </row>
    <row r="75" spans="1:19" x14ac:dyDescent="0.3">
      <c r="A75" s="235"/>
      <c r="B75" s="59" t="str">
        <f>'Company - Unbundled IS'!C197</f>
        <v>Provision for contingent liabilities</v>
      </c>
      <c r="C75" s="236" t="s">
        <v>2</v>
      </c>
      <c r="D75" s="58">
        <f>(J75*'Company - Additional Info'!$E$147)</f>
        <v>0</v>
      </c>
      <c r="E75" s="58">
        <f t="shared" si="30"/>
        <v>0</v>
      </c>
      <c r="F75" s="277">
        <f>(J75*'Company - Additional Info'!$E$149)</f>
        <v>0</v>
      </c>
      <c r="G75" s="277">
        <f>(J75*'Company - Additional Info'!$E$158)</f>
        <v>0</v>
      </c>
      <c r="H75" s="58">
        <f>(J75*'Company - Additional Info'!$E$168)</f>
        <v>0</v>
      </c>
      <c r="I75" s="58">
        <f>(J75*'Company - Additional Info'!$E$167)</f>
        <v>0</v>
      </c>
      <c r="J75" s="278">
        <f>'Company - Unbundled IS'!E197</f>
        <v>0</v>
      </c>
      <c r="K75" s="56" t="s">
        <v>152</v>
      </c>
      <c r="L75" s="56" t="s">
        <v>152</v>
      </c>
      <c r="M75" s="56" t="s">
        <v>152</v>
      </c>
      <c r="N75" s="56" t="s">
        <v>152</v>
      </c>
      <c r="O75" s="56" t="s">
        <v>152</v>
      </c>
      <c r="P75" s="56" t="s">
        <v>152</v>
      </c>
      <c r="Q75" s="56" t="s">
        <v>152</v>
      </c>
      <c r="R75" s="285">
        <f t="shared" si="29"/>
        <v>0</v>
      </c>
      <c r="S75" s="46"/>
    </row>
    <row r="76" spans="1:19" x14ac:dyDescent="0.3">
      <c r="A76" s="235"/>
      <c r="B76" s="59" t="str">
        <f>'Company - Unbundled IS'!C198</f>
        <v>Provision for impairment of trade receivables</v>
      </c>
      <c r="C76" s="236" t="s">
        <v>2</v>
      </c>
      <c r="D76" s="58">
        <f>(J76*'Company - Additional Info'!$E$147)</f>
        <v>0</v>
      </c>
      <c r="E76" s="58">
        <f t="shared" si="30"/>
        <v>0</v>
      </c>
      <c r="F76" s="277">
        <f>(J76*'Company - Additional Info'!$E$149)</f>
        <v>0</v>
      </c>
      <c r="G76" s="277">
        <f>(J76*'Company - Additional Info'!$E$158)</f>
        <v>0</v>
      </c>
      <c r="H76" s="58">
        <f>(J76*'Company - Additional Info'!$E$168)</f>
        <v>0</v>
      </c>
      <c r="I76" s="58">
        <f>(J76*'Company - Additional Info'!$E$167)</f>
        <v>0</v>
      </c>
      <c r="J76" s="278">
        <f>'Company - Unbundled IS'!E198</f>
        <v>0</v>
      </c>
      <c r="K76" s="56" t="s">
        <v>152</v>
      </c>
      <c r="L76" s="56" t="s">
        <v>152</v>
      </c>
      <c r="M76" s="56" t="s">
        <v>152</v>
      </c>
      <c r="N76" s="56" t="s">
        <v>152</v>
      </c>
      <c r="O76" s="56" t="s">
        <v>152</v>
      </c>
      <c r="P76" s="56" t="s">
        <v>152</v>
      </c>
      <c r="Q76" s="56" t="s">
        <v>152</v>
      </c>
      <c r="R76" s="285">
        <f t="shared" si="29"/>
        <v>0</v>
      </c>
      <c r="S76" s="46"/>
    </row>
    <row r="77" spans="1:19" x14ac:dyDescent="0.3">
      <c r="A77" s="235"/>
      <c r="B77" s="59" t="str">
        <f>'Company - Unbundled IS'!C199</f>
        <v>Maintenance and repair costs</v>
      </c>
      <c r="C77" s="236" t="s">
        <v>2</v>
      </c>
      <c r="D77" s="58">
        <f>(J77*'Company - Additional Info'!$O$147)</f>
        <v>0</v>
      </c>
      <c r="E77" s="58">
        <f t="shared" si="30"/>
        <v>0</v>
      </c>
      <c r="F77" s="277">
        <f>(J77*'Company - Additional Info'!$O$149)</f>
        <v>0</v>
      </c>
      <c r="G77" s="277">
        <f>(J77*'Company - Additional Info'!$O$158)</f>
        <v>0</v>
      </c>
      <c r="H77" s="58">
        <f>(J77*'Company - Additional Info'!$O$168)</f>
        <v>0</v>
      </c>
      <c r="I77" s="58">
        <f>(J77*'Company - Additional Info'!$O$167)</f>
        <v>0</v>
      </c>
      <c r="J77" s="278">
        <f>'Company - Unbundled IS'!E199</f>
        <v>0</v>
      </c>
      <c r="K77" s="56" t="s">
        <v>152</v>
      </c>
      <c r="L77" s="56" t="s">
        <v>152</v>
      </c>
      <c r="M77" s="56" t="s">
        <v>152</v>
      </c>
      <c r="N77" s="56" t="s">
        <v>152</v>
      </c>
      <c r="O77" s="56" t="s">
        <v>152</v>
      </c>
      <c r="P77" s="56" t="s">
        <v>152</v>
      </c>
      <c r="Q77" s="56" t="s">
        <v>152</v>
      </c>
      <c r="R77" s="285">
        <f t="shared" si="29"/>
        <v>0</v>
      </c>
      <c r="S77" s="46"/>
    </row>
    <row r="78" spans="1:19" x14ac:dyDescent="0.3">
      <c r="A78" s="235"/>
      <c r="B78" s="59" t="str">
        <f>'Company - Unbundled IS'!C200</f>
        <v xml:space="preserve">Utilities Costs </v>
      </c>
      <c r="C78" s="236" t="s">
        <v>2</v>
      </c>
      <c r="D78" s="58">
        <f>(J78*'Company - Additional Info'!$E$147)</f>
        <v>0</v>
      </c>
      <c r="E78" s="58">
        <f t="shared" si="30"/>
        <v>0</v>
      </c>
      <c r="F78" s="277">
        <f>(J78*'Company - Additional Info'!$E$149)</f>
        <v>0</v>
      </c>
      <c r="G78" s="277">
        <f>(J78*'Company - Additional Info'!$E$158)</f>
        <v>0</v>
      </c>
      <c r="H78" s="58">
        <f>(J78*'Company - Additional Info'!$E$168)</f>
        <v>0</v>
      </c>
      <c r="I78" s="58">
        <f>(J78*'Company - Additional Info'!$E$167)</f>
        <v>0</v>
      </c>
      <c r="J78" s="278">
        <f>'Company - Unbundled IS'!E200</f>
        <v>0</v>
      </c>
      <c r="K78" s="56" t="s">
        <v>152</v>
      </c>
      <c r="L78" s="56" t="s">
        <v>152</v>
      </c>
      <c r="M78" s="56" t="s">
        <v>152</v>
      </c>
      <c r="N78" s="56" t="s">
        <v>152</v>
      </c>
      <c r="O78" s="56" t="s">
        <v>152</v>
      </c>
      <c r="P78" s="56" t="s">
        <v>152</v>
      </c>
      <c r="Q78" s="56" t="s">
        <v>152</v>
      </c>
      <c r="R78" s="285">
        <f t="shared" si="29"/>
        <v>0</v>
      </c>
      <c r="S78" s="46"/>
    </row>
    <row r="79" spans="1:19" x14ac:dyDescent="0.3">
      <c r="A79" s="235"/>
      <c r="B79" s="59" t="str">
        <f>'Company - Unbundled IS'!C201</f>
        <v>Insurance costs</v>
      </c>
      <c r="C79" s="236" t="s">
        <v>2</v>
      </c>
      <c r="D79" s="58">
        <f>(J79*'Company - Additional Info'!$E$147)</f>
        <v>0</v>
      </c>
      <c r="E79" s="58">
        <f t="shared" si="30"/>
        <v>0</v>
      </c>
      <c r="F79" s="277">
        <f>(J79*'Company - Additional Info'!$E$149)</f>
        <v>0</v>
      </c>
      <c r="G79" s="277">
        <f>(J79*'Company - Additional Info'!$E$158)</f>
        <v>0</v>
      </c>
      <c r="H79" s="58">
        <f>(J79*'Company - Additional Info'!$E$168)</f>
        <v>0</v>
      </c>
      <c r="I79" s="58">
        <f>(J79*'Company - Additional Info'!$E$167)</f>
        <v>0</v>
      </c>
      <c r="J79" s="278">
        <f>'Company - Unbundled IS'!E201</f>
        <v>0</v>
      </c>
      <c r="K79" s="56" t="s">
        <v>152</v>
      </c>
      <c r="L79" s="56" t="s">
        <v>152</v>
      </c>
      <c r="M79" s="56" t="s">
        <v>152</v>
      </c>
      <c r="N79" s="56" t="s">
        <v>152</v>
      </c>
      <c r="O79" s="56" t="s">
        <v>152</v>
      </c>
      <c r="P79" s="56" t="s">
        <v>152</v>
      </c>
      <c r="Q79" s="56" t="s">
        <v>152</v>
      </c>
      <c r="R79" s="285">
        <f t="shared" ref="R79:R87" si="31">J79-(SUM(H79:I79,D79:E79))</f>
        <v>0</v>
      </c>
      <c r="S79" s="46"/>
    </row>
    <row r="80" spans="1:19" x14ac:dyDescent="0.3">
      <c r="A80" s="235"/>
      <c r="B80" s="59" t="str">
        <f>'Company - Unbundled IS'!C202</f>
        <v>Government license expenses</v>
      </c>
      <c r="C80" s="236" t="s">
        <v>2</v>
      </c>
      <c r="D80" s="58">
        <f>(J80*'Company - Additional Info'!$E$147)</f>
        <v>0</v>
      </c>
      <c r="E80" s="58">
        <f t="shared" si="30"/>
        <v>0</v>
      </c>
      <c r="F80" s="277">
        <f>(J80*'Company - Additional Info'!$E$149)</f>
        <v>0</v>
      </c>
      <c r="G80" s="277">
        <f>(J80*'Company - Additional Info'!$E$158)</f>
        <v>0</v>
      </c>
      <c r="H80" s="58">
        <f>(J80*'Company - Additional Info'!$E$168)</f>
        <v>0</v>
      </c>
      <c r="I80" s="58">
        <f>(J80*'Company - Additional Info'!$E$167)</f>
        <v>0</v>
      </c>
      <c r="J80" s="278">
        <f>'Company - Unbundled IS'!E202</f>
        <v>0</v>
      </c>
      <c r="K80" s="56" t="s">
        <v>152</v>
      </c>
      <c r="L80" s="56" t="s">
        <v>152</v>
      </c>
      <c r="M80" s="56" t="s">
        <v>152</v>
      </c>
      <c r="N80" s="56" t="s">
        <v>152</v>
      </c>
      <c r="O80" s="56" t="s">
        <v>152</v>
      </c>
      <c r="P80" s="56" t="s">
        <v>152</v>
      </c>
      <c r="Q80" s="56" t="s">
        <v>152</v>
      </c>
      <c r="R80" s="285">
        <f t="shared" si="31"/>
        <v>0</v>
      </c>
      <c r="S80" s="46"/>
    </row>
    <row r="81" spans="1:19" x14ac:dyDescent="0.3">
      <c r="A81" s="235"/>
      <c r="B81" s="59" t="str">
        <f>'Company - Unbundled IS'!C203</f>
        <v>Government labour fees</v>
      </c>
      <c r="C81" s="236" t="s">
        <v>2</v>
      </c>
      <c r="D81" s="58">
        <f>(J81*'Company - Additional Info'!$N$147)</f>
        <v>0</v>
      </c>
      <c r="E81" s="58">
        <f t="shared" si="30"/>
        <v>0</v>
      </c>
      <c r="F81" s="277">
        <f>(J81*'Company - Additional Info'!$N$149)</f>
        <v>0</v>
      </c>
      <c r="G81" s="277">
        <f>(J81*'Company - Additional Info'!$N$158)</f>
        <v>0</v>
      </c>
      <c r="H81" s="58">
        <f>(J81*'Company - Additional Info'!$N$168)</f>
        <v>0</v>
      </c>
      <c r="I81" s="58">
        <f>(J81*'Company - Additional Info'!$N$167)</f>
        <v>0</v>
      </c>
      <c r="J81" s="278">
        <f>'Company - Unbundled IS'!E203</f>
        <v>0</v>
      </c>
      <c r="K81" s="56" t="s">
        <v>152</v>
      </c>
      <c r="L81" s="56" t="s">
        <v>152</v>
      </c>
      <c r="M81" s="56" t="s">
        <v>152</v>
      </c>
      <c r="N81" s="56" t="s">
        <v>152</v>
      </c>
      <c r="O81" s="56" t="s">
        <v>152</v>
      </c>
      <c r="P81" s="56" t="s">
        <v>152</v>
      </c>
      <c r="Q81" s="56" t="s">
        <v>152</v>
      </c>
      <c r="R81" s="285">
        <f t="shared" si="31"/>
        <v>0</v>
      </c>
      <c r="S81" s="46"/>
    </row>
    <row r="82" spans="1:19" x14ac:dyDescent="0.3">
      <c r="A82" s="235"/>
      <c r="B82" s="59" t="str">
        <f>'Company - Unbundled IS'!C204</f>
        <v>Other government expenses</v>
      </c>
      <c r="C82" s="236" t="s">
        <v>2</v>
      </c>
      <c r="D82" s="58">
        <f>(J82*'Company - Additional Info'!$O$147)</f>
        <v>0</v>
      </c>
      <c r="E82" s="58">
        <f t="shared" si="30"/>
        <v>0</v>
      </c>
      <c r="F82" s="277">
        <f>(J82*'Company - Additional Info'!$O$149)</f>
        <v>0</v>
      </c>
      <c r="G82" s="277">
        <f>(J82*'Company - Additional Info'!$O$158)</f>
        <v>0</v>
      </c>
      <c r="H82" s="58">
        <f>(J82*'Company - Additional Info'!$O$168)</f>
        <v>0</v>
      </c>
      <c r="I82" s="58">
        <f>(J82*'Company - Additional Info'!$O$167)</f>
        <v>0</v>
      </c>
      <c r="J82" s="278">
        <f>'Company - Unbundled IS'!E204</f>
        <v>0</v>
      </c>
      <c r="K82" s="56" t="s">
        <v>152</v>
      </c>
      <c r="L82" s="56" t="s">
        <v>152</v>
      </c>
      <c r="M82" s="56" t="s">
        <v>152</v>
      </c>
      <c r="N82" s="56" t="s">
        <v>152</v>
      </c>
      <c r="O82" s="56" t="s">
        <v>152</v>
      </c>
      <c r="P82" s="56" t="s">
        <v>152</v>
      </c>
      <c r="Q82" s="56" t="s">
        <v>152</v>
      </c>
      <c r="R82" s="285">
        <f t="shared" si="31"/>
        <v>0</v>
      </c>
      <c r="S82" s="46"/>
    </row>
    <row r="83" spans="1:19" x14ac:dyDescent="0.3">
      <c r="A83" s="235"/>
      <c r="B83" s="59" t="str">
        <f>'Company - Unbundled IS'!C205</f>
        <v>Saudi stock market expenses</v>
      </c>
      <c r="C83" s="236" t="s">
        <v>2</v>
      </c>
      <c r="D83" s="58">
        <f>(J83*'Company - Additional Info'!$O$147)</f>
        <v>0</v>
      </c>
      <c r="E83" s="58">
        <f t="shared" ref="E83" si="32">SUM(F83:G83)</f>
        <v>0</v>
      </c>
      <c r="F83" s="277">
        <f>(J83*'Company - Additional Info'!$O$149)</f>
        <v>0</v>
      </c>
      <c r="G83" s="277">
        <f>(J83*'Company - Additional Info'!$O$158)</f>
        <v>0</v>
      </c>
      <c r="H83" s="58">
        <f>(J83*'Company - Additional Info'!$O$168)</f>
        <v>0</v>
      </c>
      <c r="I83" s="58">
        <f>(J83*'Company - Additional Info'!$O$167)</f>
        <v>0</v>
      </c>
      <c r="J83" s="278">
        <f>'Company - Unbundled IS'!E205</f>
        <v>0</v>
      </c>
      <c r="K83" s="56" t="s">
        <v>152</v>
      </c>
      <c r="L83" s="56" t="s">
        <v>152</v>
      </c>
      <c r="M83" s="56" t="s">
        <v>152</v>
      </c>
      <c r="N83" s="56" t="s">
        <v>152</v>
      </c>
      <c r="O83" s="56" t="s">
        <v>152</v>
      </c>
      <c r="P83" s="56" t="s">
        <v>152</v>
      </c>
      <c r="Q83" s="56" t="s">
        <v>152</v>
      </c>
      <c r="R83" s="285">
        <f t="shared" si="31"/>
        <v>0</v>
      </c>
      <c r="S83" s="46"/>
    </row>
    <row r="84" spans="1:19" x14ac:dyDescent="0.3">
      <c r="A84" s="235"/>
      <c r="B84" s="59" t="str">
        <f>'Company - Unbundled IS'!C206</f>
        <v>Donations and social services</v>
      </c>
      <c r="C84" s="236" t="s">
        <v>2</v>
      </c>
      <c r="D84" s="58">
        <f>(J84*'Company - Additional Info'!$E$147)</f>
        <v>0</v>
      </c>
      <c r="E84" s="58">
        <f t="shared" si="30"/>
        <v>0</v>
      </c>
      <c r="F84" s="277">
        <f>(J84*'Company - Additional Info'!$E$149)</f>
        <v>0</v>
      </c>
      <c r="G84" s="277">
        <f>(J84*'Company - Additional Info'!$E$158)</f>
        <v>0</v>
      </c>
      <c r="H84" s="58">
        <f>(J84*'Company - Additional Info'!$E$168)</f>
        <v>0</v>
      </c>
      <c r="I84" s="58">
        <f>(J84*'Company - Additional Info'!$E$167)</f>
        <v>0</v>
      </c>
      <c r="J84" s="278">
        <f>'Company - Unbundled IS'!E206</f>
        <v>0</v>
      </c>
      <c r="K84" s="56" t="s">
        <v>152</v>
      </c>
      <c r="L84" s="56" t="s">
        <v>152</v>
      </c>
      <c r="M84" s="56" t="s">
        <v>152</v>
      </c>
      <c r="N84" s="56" t="s">
        <v>152</v>
      </c>
      <c r="O84" s="56" t="s">
        <v>152</v>
      </c>
      <c r="P84" s="56" t="s">
        <v>152</v>
      </c>
      <c r="Q84" s="56" t="s">
        <v>152</v>
      </c>
      <c r="R84" s="285">
        <f t="shared" si="31"/>
        <v>0</v>
      </c>
      <c r="S84" s="46"/>
    </row>
    <row r="85" spans="1:19" x14ac:dyDescent="0.3">
      <c r="A85" s="235"/>
      <c r="B85" s="74" t="str">
        <f>'Company - Unbundled IS'!C208</f>
        <v>Please name and insert another type of G&amp;A costs (1)</v>
      </c>
      <c r="C85" s="236" t="s">
        <v>2</v>
      </c>
      <c r="D85" s="58">
        <f>(J85*'Company - Additional Info'!$O$147)</f>
        <v>0</v>
      </c>
      <c r="E85" s="58">
        <f t="shared" ref="E85:E87" si="33">SUM(F85:G85)</f>
        <v>0</v>
      </c>
      <c r="F85" s="277">
        <f>(J85*'Company - Additional Info'!$O$149)</f>
        <v>0</v>
      </c>
      <c r="G85" s="277">
        <f>(J85*'Company - Additional Info'!$O$158)</f>
        <v>0</v>
      </c>
      <c r="H85" s="58">
        <f>(J85*'Company - Additional Info'!$O$168)</f>
        <v>0</v>
      </c>
      <c r="I85" s="58">
        <f>(J85*'Company - Additional Info'!$O$167)</f>
        <v>0</v>
      </c>
      <c r="J85" s="278">
        <f>'Company - Unbundled IS'!E208</f>
        <v>0</v>
      </c>
      <c r="K85" s="56" t="s">
        <v>152</v>
      </c>
      <c r="L85" s="56" t="s">
        <v>152</v>
      </c>
      <c r="M85" s="56" t="s">
        <v>152</v>
      </c>
      <c r="N85" s="56" t="s">
        <v>152</v>
      </c>
      <c r="O85" s="56" t="s">
        <v>152</v>
      </c>
      <c r="P85" s="56" t="s">
        <v>152</v>
      </c>
      <c r="Q85" s="56" t="s">
        <v>152</v>
      </c>
      <c r="R85" s="285">
        <f t="shared" si="31"/>
        <v>0</v>
      </c>
      <c r="S85" s="46"/>
    </row>
    <row r="86" spans="1:19" x14ac:dyDescent="0.3">
      <c r="A86" s="235"/>
      <c r="B86" s="74" t="str">
        <f>'Company - Unbundled IS'!C209</f>
        <v>Please name and insert another type of G&amp;A costs (2)</v>
      </c>
      <c r="C86" s="236" t="s">
        <v>2</v>
      </c>
      <c r="D86" s="58">
        <f>(J86*'Company - Additional Info'!$O$147)</f>
        <v>0</v>
      </c>
      <c r="E86" s="58">
        <f t="shared" si="33"/>
        <v>0</v>
      </c>
      <c r="F86" s="277">
        <f>(J86*'Company - Additional Info'!$O$149)</f>
        <v>0</v>
      </c>
      <c r="G86" s="277">
        <f>(J86*'Company - Additional Info'!$O$158)</f>
        <v>0</v>
      </c>
      <c r="H86" s="58">
        <f>(J86*'Company - Additional Info'!$O$168)</f>
        <v>0</v>
      </c>
      <c r="I86" s="58">
        <f>(J86*'Company - Additional Info'!$O$167)</f>
        <v>0</v>
      </c>
      <c r="J86" s="278">
        <f>'Company - Unbundled IS'!E209</f>
        <v>0</v>
      </c>
      <c r="K86" s="56" t="s">
        <v>152</v>
      </c>
      <c r="L86" s="56" t="s">
        <v>152</v>
      </c>
      <c r="M86" s="56" t="s">
        <v>152</v>
      </c>
      <c r="N86" s="56" t="s">
        <v>152</v>
      </c>
      <c r="O86" s="56" t="s">
        <v>152</v>
      </c>
      <c r="P86" s="56" t="s">
        <v>152</v>
      </c>
      <c r="Q86" s="56" t="s">
        <v>152</v>
      </c>
      <c r="R86" s="285">
        <f t="shared" si="31"/>
        <v>0</v>
      </c>
      <c r="S86" s="46"/>
    </row>
    <row r="87" spans="1:19" x14ac:dyDescent="0.3">
      <c r="A87" s="235"/>
      <c r="B87" s="74" t="str">
        <f>'Company - Unbundled IS'!C210</f>
        <v>Please name and insert another type of G&amp;A costs (3)</v>
      </c>
      <c r="C87" s="236" t="s">
        <v>2</v>
      </c>
      <c r="D87" s="58">
        <f>(J87*'Company - Additional Info'!$O$147)</f>
        <v>0</v>
      </c>
      <c r="E87" s="58">
        <f t="shared" si="33"/>
        <v>0</v>
      </c>
      <c r="F87" s="277">
        <f>(J87*'Company - Additional Info'!$O$149)</f>
        <v>0</v>
      </c>
      <c r="G87" s="277">
        <f>(J87*'Company - Additional Info'!$O$158)</f>
        <v>0</v>
      </c>
      <c r="H87" s="58">
        <f>(J87*'Company - Additional Info'!$O$168)</f>
        <v>0</v>
      </c>
      <c r="I87" s="58">
        <f>(J87*'Company - Additional Info'!$O$167)</f>
        <v>0</v>
      </c>
      <c r="J87" s="278">
        <f>'Company - Unbundled IS'!E210</f>
        <v>0</v>
      </c>
      <c r="K87" s="56" t="s">
        <v>152</v>
      </c>
      <c r="L87" s="56" t="s">
        <v>152</v>
      </c>
      <c r="M87" s="56" t="s">
        <v>152</v>
      </c>
      <c r="N87" s="56" t="s">
        <v>152</v>
      </c>
      <c r="O87" s="56" t="s">
        <v>152</v>
      </c>
      <c r="P87" s="56" t="s">
        <v>152</v>
      </c>
      <c r="Q87" s="56" t="s">
        <v>152</v>
      </c>
      <c r="R87" s="285">
        <f t="shared" si="31"/>
        <v>0</v>
      </c>
    </row>
    <row r="88" spans="1:19" ht="13.8" x14ac:dyDescent="0.25">
      <c r="C88"/>
      <c r="D88" s="255"/>
      <c r="E88" s="255"/>
      <c r="F88" s="255"/>
      <c r="G88" s="255"/>
      <c r="H88" s="255"/>
      <c r="I88" s="255"/>
      <c r="J88" s="255"/>
      <c r="K88" s="255"/>
      <c r="L88" s="255"/>
      <c r="M88" s="56"/>
      <c r="N88" s="56"/>
      <c r="O88" s="56"/>
      <c r="P88" s="56"/>
      <c r="Q88" s="56"/>
      <c r="R88" s="33"/>
    </row>
    <row r="89" spans="1:19" x14ac:dyDescent="0.3">
      <c r="B89" s="10"/>
      <c r="C89" s="7"/>
      <c r="D89" s="273"/>
      <c r="E89" s="274"/>
      <c r="F89" s="274"/>
      <c r="G89" s="274"/>
      <c r="H89" s="274"/>
      <c r="I89" s="274"/>
      <c r="J89" s="274"/>
      <c r="K89" s="274"/>
      <c r="L89" s="274"/>
      <c r="M89" s="274"/>
      <c r="N89" s="274"/>
      <c r="O89" s="274"/>
      <c r="P89" s="274"/>
      <c r="Q89" s="274"/>
      <c r="R89" s="33"/>
    </row>
    <row r="90" spans="1:19" s="8" customFormat="1" ht="13.8" x14ac:dyDescent="0.25">
      <c r="B90" s="39" t="s">
        <v>238</v>
      </c>
      <c r="C90" s="62" t="s">
        <v>2</v>
      </c>
      <c r="D90" s="265">
        <f t="shared" ref="D90:Q90" si="34">SUM(D27,D37,D55)</f>
        <v>-1293.3054333333332</v>
      </c>
      <c r="E90" s="265">
        <f t="shared" si="34"/>
        <v>-11666.666666666666</v>
      </c>
      <c r="F90" s="266">
        <f t="shared" si="34"/>
        <v>-7986.666666666667</v>
      </c>
      <c r="G90" s="266">
        <f t="shared" si="34"/>
        <v>-3680</v>
      </c>
      <c r="H90" s="265">
        <f t="shared" si="34"/>
        <v>9026.6945666666652</v>
      </c>
      <c r="I90" s="265">
        <f t="shared" si="34"/>
        <v>-966.66666666666674</v>
      </c>
      <c r="J90" s="265">
        <f t="shared" si="34"/>
        <v>100</v>
      </c>
      <c r="K90" s="265">
        <f t="shared" si="34"/>
        <v>0</v>
      </c>
      <c r="L90" s="265">
        <f t="shared" si="34"/>
        <v>0</v>
      </c>
      <c r="M90" s="265">
        <f t="shared" si="34"/>
        <v>0</v>
      </c>
      <c r="N90" s="265">
        <f t="shared" si="34"/>
        <v>0</v>
      </c>
      <c r="O90" s="265">
        <f t="shared" si="34"/>
        <v>0</v>
      </c>
      <c r="P90" s="265">
        <f t="shared" si="34"/>
        <v>0</v>
      </c>
      <c r="Q90" s="265">
        <f t="shared" si="34"/>
        <v>0</v>
      </c>
      <c r="R90" s="63"/>
    </row>
    <row r="91" spans="1:19" s="8" customFormat="1" x14ac:dyDescent="0.3">
      <c r="B91" s="13" t="s">
        <v>303</v>
      </c>
      <c r="C91" s="7" t="s">
        <v>2</v>
      </c>
      <c r="D91" s="264">
        <f>'Company - Unbundled IS'!E57</f>
        <v>0</v>
      </c>
      <c r="E91" s="56">
        <f>SUM(F91:G91)</f>
        <v>0</v>
      </c>
      <c r="F91" s="274">
        <f>SUM('Company - Unbundled IS'!E95:L95)</f>
        <v>0</v>
      </c>
      <c r="G91" s="274">
        <f>SUM('Company - Unbundled IS'!E123:L123)</f>
        <v>0</v>
      </c>
      <c r="H91" s="274">
        <f>'Company - Unbundled IS'!E171</f>
        <v>0</v>
      </c>
      <c r="I91" s="56">
        <f>'Company - Unbundled IS'!E230</f>
        <v>0</v>
      </c>
      <c r="J91" s="56" t="s">
        <v>152</v>
      </c>
      <c r="K91" s="279"/>
      <c r="L91" s="279"/>
      <c r="M91" s="279"/>
      <c r="N91" s="279"/>
      <c r="O91" s="279"/>
      <c r="P91" s="279"/>
      <c r="Q91" s="279"/>
      <c r="R91" s="63"/>
    </row>
    <row r="92" spans="1:19" x14ac:dyDescent="0.3">
      <c r="B92" s="13" t="s">
        <v>237</v>
      </c>
      <c r="C92" s="7" t="s">
        <v>2</v>
      </c>
      <c r="D92" s="264">
        <f>'Company - Unbundled IS'!E58</f>
        <v>0</v>
      </c>
      <c r="E92" s="56">
        <f>SUM(F92:G92)</f>
        <v>0</v>
      </c>
      <c r="F92" s="274">
        <f>SUM('Company - Unbundled IS'!E96:L96)</f>
        <v>0</v>
      </c>
      <c r="G92" s="274">
        <f>SUM('Company - Unbundled IS'!E124:L124)</f>
        <v>0</v>
      </c>
      <c r="H92" s="274">
        <f>'Company - Unbundled IS'!E172</f>
        <v>0</v>
      </c>
      <c r="I92" s="56">
        <f>'Company - Unbundled IS'!E231</f>
        <v>0</v>
      </c>
      <c r="J92" s="56" t="s">
        <v>152</v>
      </c>
      <c r="K92" s="56" t="s">
        <v>152</v>
      </c>
      <c r="L92" s="56" t="s">
        <v>152</v>
      </c>
      <c r="M92" s="56" t="s">
        <v>152</v>
      </c>
      <c r="N92" s="56" t="s">
        <v>152</v>
      </c>
      <c r="O92" s="56" t="s">
        <v>152</v>
      </c>
      <c r="P92" s="56" t="s">
        <v>152</v>
      </c>
      <c r="Q92" s="56" t="s">
        <v>152</v>
      </c>
      <c r="R92" s="33"/>
    </row>
    <row r="93" spans="1:19" x14ac:dyDescent="0.3">
      <c r="B93" s="13" t="s">
        <v>236</v>
      </c>
      <c r="C93" s="7" t="s">
        <v>2</v>
      </c>
      <c r="D93" s="264">
        <f>'Company - Unbundled IS'!E59</f>
        <v>0</v>
      </c>
      <c r="E93" s="56">
        <f t="shared" ref="E93" si="35">SUM(F93:G93)</f>
        <v>0</v>
      </c>
      <c r="F93" s="274">
        <f>SUM('Company - Unbundled IS'!E97:L97)</f>
        <v>0</v>
      </c>
      <c r="G93" s="274">
        <f>SUM('Company - Unbundled IS'!E125:L125)</f>
        <v>0</v>
      </c>
      <c r="H93" s="274">
        <f>'Company - Unbundled IS'!E173</f>
        <v>0</v>
      </c>
      <c r="I93" s="56">
        <f>'Company - Unbundled IS'!E232</f>
        <v>0</v>
      </c>
      <c r="J93" s="56" t="s">
        <v>152</v>
      </c>
      <c r="K93" s="56" t="s">
        <v>152</v>
      </c>
      <c r="L93" s="56" t="s">
        <v>152</v>
      </c>
      <c r="M93" s="56" t="s">
        <v>152</v>
      </c>
      <c r="N93" s="56" t="s">
        <v>152</v>
      </c>
      <c r="O93" s="56" t="s">
        <v>152</v>
      </c>
      <c r="P93" s="56" t="s">
        <v>152</v>
      </c>
      <c r="Q93" s="56" t="s">
        <v>152</v>
      </c>
      <c r="R93" s="33"/>
    </row>
    <row r="94" spans="1:19" s="8" customFormat="1" x14ac:dyDescent="0.3">
      <c r="B94" s="13" t="s">
        <v>13</v>
      </c>
      <c r="C94" s="7" t="s">
        <v>2</v>
      </c>
      <c r="D94" s="264">
        <f>'Company - Unbundled IS'!E60</f>
        <v>0</v>
      </c>
      <c r="E94" s="56">
        <f>SUM(F94:G94)</f>
        <v>0</v>
      </c>
      <c r="F94" s="274">
        <f>SUM('Company - Unbundled IS'!E98:L98)</f>
        <v>0</v>
      </c>
      <c r="G94" s="274">
        <f>SUM('Company - Unbundled IS'!E126:L126)</f>
        <v>0</v>
      </c>
      <c r="H94" s="274">
        <f>'Company - Unbundled IS'!E174</f>
        <v>0</v>
      </c>
      <c r="I94" s="56">
        <f>'Company - Unbundled IS'!E233</f>
        <v>0</v>
      </c>
      <c r="J94" s="56" t="s">
        <v>152</v>
      </c>
      <c r="K94" s="56" t="s">
        <v>152</v>
      </c>
      <c r="L94" s="56" t="s">
        <v>152</v>
      </c>
      <c r="M94" s="56" t="s">
        <v>152</v>
      </c>
      <c r="N94" s="56" t="s">
        <v>152</v>
      </c>
      <c r="O94" s="56" t="s">
        <v>152</v>
      </c>
      <c r="P94" s="56" t="s">
        <v>152</v>
      </c>
      <c r="Q94" s="56" t="s">
        <v>152</v>
      </c>
      <c r="R94" s="33"/>
    </row>
    <row r="95" spans="1:19" s="8" customFormat="1" x14ac:dyDescent="0.3">
      <c r="B95" s="54"/>
      <c r="C95" s="41"/>
      <c r="D95" s="280"/>
      <c r="E95" s="281"/>
      <c r="F95" s="275"/>
      <c r="G95" s="275"/>
      <c r="H95" s="275"/>
      <c r="I95" s="281"/>
      <c r="J95" s="281"/>
      <c r="K95" s="281"/>
      <c r="L95" s="281"/>
      <c r="M95" s="281"/>
      <c r="N95" s="281"/>
      <c r="O95" s="281"/>
      <c r="P95" s="281"/>
      <c r="Q95" s="281"/>
      <c r="R95" s="33"/>
    </row>
    <row r="96" spans="1:19" s="8" customFormat="1" ht="13.8" x14ac:dyDescent="0.25">
      <c r="B96" s="39" t="s">
        <v>223</v>
      </c>
      <c r="C96" s="62" t="s">
        <v>2</v>
      </c>
      <c r="D96" s="265">
        <f>SUM(D90:D94)</f>
        <v>-1293.3054333333332</v>
      </c>
      <c r="E96" s="265">
        <f t="shared" ref="E96:J96" si="36">SUM(E90:E94)</f>
        <v>-11666.666666666666</v>
      </c>
      <c r="F96" s="266">
        <f t="shared" si="36"/>
        <v>-7986.666666666667</v>
      </c>
      <c r="G96" s="266">
        <f t="shared" si="36"/>
        <v>-3680</v>
      </c>
      <c r="H96" s="265">
        <f t="shared" si="36"/>
        <v>9026.6945666666652</v>
      </c>
      <c r="I96" s="265">
        <f>SUM(I90:I94)</f>
        <v>-966.66666666666674</v>
      </c>
      <c r="J96" s="265">
        <f t="shared" si="36"/>
        <v>100</v>
      </c>
      <c r="K96" s="265">
        <f t="shared" ref="K96" si="37">SUM(K90:K94)</f>
        <v>0</v>
      </c>
      <c r="L96" s="265">
        <f t="shared" ref="L96" si="38">SUM(L90:L94)</f>
        <v>0</v>
      </c>
      <c r="M96" s="265">
        <f t="shared" ref="M96" si="39">SUM(M90:M94)</f>
        <v>0</v>
      </c>
      <c r="N96" s="265">
        <f t="shared" ref="N96" si="40">SUM(N90:N94)</f>
        <v>0</v>
      </c>
      <c r="O96" s="265">
        <f t="shared" ref="O96" si="41">SUM(O90:O94)</f>
        <v>0</v>
      </c>
      <c r="P96" s="265">
        <f t="shared" ref="P96" si="42">SUM(P90:P94)</f>
        <v>0</v>
      </c>
      <c r="Q96" s="265">
        <f t="shared" ref="Q96" si="43">SUM(Q90:Q94)</f>
        <v>0</v>
      </c>
      <c r="R96" s="63"/>
    </row>
    <row r="97" spans="2:18" x14ac:dyDescent="0.3">
      <c r="B97" s="13" t="s">
        <v>194</v>
      </c>
      <c r="C97" s="7" t="s">
        <v>2</v>
      </c>
      <c r="D97" s="264">
        <f>'Company - Unbundled IS'!E62</f>
        <v>0</v>
      </c>
      <c r="E97" s="56">
        <f t="shared" ref="E97:E98" si="44">SUM(F97:G97)</f>
        <v>0</v>
      </c>
      <c r="F97" s="274">
        <f>SUM('Company - Unbundled IS'!E100:L100)</f>
        <v>0</v>
      </c>
      <c r="G97" s="274">
        <f>SUM('Company - Unbundled IS'!E128:L128)</f>
        <v>0</v>
      </c>
      <c r="H97" s="274">
        <f>'Company - Unbundled IS'!E176</f>
        <v>0</v>
      </c>
      <c r="I97" s="56">
        <f>'Company - Unbundled IS'!E235</f>
        <v>0</v>
      </c>
      <c r="J97" s="56" t="s">
        <v>152</v>
      </c>
      <c r="K97" s="56" t="s">
        <v>152</v>
      </c>
      <c r="L97" s="56" t="s">
        <v>152</v>
      </c>
      <c r="M97" s="56" t="s">
        <v>152</v>
      </c>
      <c r="N97" s="56" t="s">
        <v>152</v>
      </c>
      <c r="O97" s="56" t="s">
        <v>152</v>
      </c>
      <c r="P97" s="56" t="s">
        <v>152</v>
      </c>
      <c r="Q97" s="56" t="s">
        <v>152</v>
      </c>
      <c r="R97" s="33"/>
    </row>
    <row r="98" spans="2:18" x14ac:dyDescent="0.3">
      <c r="B98" s="13" t="s">
        <v>224</v>
      </c>
      <c r="C98" s="7" t="s">
        <v>2</v>
      </c>
      <c r="D98" s="264">
        <f>'Company - Unbundled IS'!E63</f>
        <v>0</v>
      </c>
      <c r="E98" s="56">
        <f t="shared" si="44"/>
        <v>0</v>
      </c>
      <c r="F98" s="274">
        <f>SUM('Company - Unbundled IS'!E101:L101)</f>
        <v>0</v>
      </c>
      <c r="G98" s="274">
        <f>SUM('Company - Unbundled IS'!E129:L129)</f>
        <v>0</v>
      </c>
      <c r="H98" s="274">
        <f>'Company - Unbundled IS'!E177</f>
        <v>0</v>
      </c>
      <c r="I98" s="56">
        <f>'Company - Unbundled IS'!E236</f>
        <v>0</v>
      </c>
      <c r="J98" s="56" t="s">
        <v>152</v>
      </c>
      <c r="K98" s="56" t="s">
        <v>152</v>
      </c>
      <c r="L98" s="56" t="s">
        <v>152</v>
      </c>
      <c r="M98" s="56" t="s">
        <v>152</v>
      </c>
      <c r="N98" s="56" t="s">
        <v>152</v>
      </c>
      <c r="O98" s="56" t="s">
        <v>152</v>
      </c>
      <c r="P98" s="56" t="s">
        <v>152</v>
      </c>
      <c r="Q98" s="56" t="s">
        <v>152</v>
      </c>
      <c r="R98" s="33"/>
    </row>
    <row r="99" spans="2:18" x14ac:dyDescent="0.3">
      <c r="D99" s="255"/>
      <c r="E99" s="255"/>
      <c r="F99" s="255"/>
      <c r="G99" s="255"/>
      <c r="H99" s="255"/>
      <c r="I99" s="255"/>
      <c r="J99" s="255"/>
      <c r="K99" s="255"/>
      <c r="L99" s="255"/>
      <c r="M99" s="255"/>
      <c r="N99" s="255"/>
      <c r="O99" s="255"/>
      <c r="P99" s="255"/>
      <c r="Q99" s="255"/>
    </row>
    <row r="100" spans="2:18" s="8" customFormat="1" ht="13.8" x14ac:dyDescent="0.25">
      <c r="B100" s="39" t="s">
        <v>249</v>
      </c>
      <c r="C100" s="62" t="s">
        <v>2</v>
      </c>
      <c r="D100" s="265">
        <f>SUM(D96:D98)</f>
        <v>-1293.3054333333332</v>
      </c>
      <c r="E100" s="265">
        <f t="shared" ref="E100:Q100" si="45">SUM(E96:E98)</f>
        <v>-11666.666666666666</v>
      </c>
      <c r="F100" s="266">
        <f t="shared" si="45"/>
        <v>-7986.666666666667</v>
      </c>
      <c r="G100" s="266">
        <f t="shared" si="45"/>
        <v>-3680</v>
      </c>
      <c r="H100" s="265">
        <f t="shared" si="45"/>
        <v>9026.6945666666652</v>
      </c>
      <c r="I100" s="265">
        <f>SUM(I96:I98)</f>
        <v>-966.66666666666674</v>
      </c>
      <c r="J100" s="265">
        <f t="shared" si="45"/>
        <v>100</v>
      </c>
      <c r="K100" s="265">
        <f t="shared" si="45"/>
        <v>0</v>
      </c>
      <c r="L100" s="265">
        <f t="shared" si="45"/>
        <v>0</v>
      </c>
      <c r="M100" s="265">
        <f t="shared" si="45"/>
        <v>0</v>
      </c>
      <c r="N100" s="265">
        <f t="shared" si="45"/>
        <v>0</v>
      </c>
      <c r="O100" s="265">
        <f t="shared" si="45"/>
        <v>0</v>
      </c>
      <c r="P100" s="265">
        <f t="shared" si="45"/>
        <v>0</v>
      </c>
      <c r="Q100" s="265">
        <f t="shared" si="45"/>
        <v>0</v>
      </c>
      <c r="R100"/>
    </row>
    <row r="101" spans="2:18" x14ac:dyDescent="0.3">
      <c r="D101" s="255"/>
      <c r="F101" s="255"/>
      <c r="G101" s="255"/>
      <c r="H101" s="255"/>
      <c r="I101" s="255"/>
    </row>
    <row r="103" spans="2:18" x14ac:dyDescent="0.3">
      <c r="D103" s="255"/>
    </row>
    <row r="104" spans="2:18" x14ac:dyDescent="0.3">
      <c r="B104" s="46"/>
      <c r="D104" s="255"/>
    </row>
    <row r="105" spans="2:18" x14ac:dyDescent="0.3">
      <c r="D105" s="255"/>
    </row>
  </sheetData>
  <sheetProtection formatCells="0" formatColumns="0" formatRows="0"/>
  <mergeCells count="1">
    <mergeCell ref="D4:I4"/>
  </mergeCells>
  <conditionalFormatting sqref="D8:J9">
    <cfRule type="containsText" dxfId="24" priority="126" operator="containsText" text="N/A">
      <formula>NOT(ISERROR(SEARCH("N/A",D8)))</formula>
    </cfRule>
  </conditionalFormatting>
  <conditionalFormatting sqref="D12:J13">
    <cfRule type="containsText" dxfId="23" priority="12" operator="containsText" text="N/A">
      <formula>NOT(ISERROR(SEARCH("N/A",D12)))</formula>
    </cfRule>
  </conditionalFormatting>
  <conditionalFormatting sqref="D15:J19">
    <cfRule type="containsText" dxfId="22" priority="9" operator="containsText" text="N/A">
      <formula>NOT(ISERROR(SEARCH("N/A",D15)))</formula>
    </cfRule>
  </conditionalFormatting>
  <conditionalFormatting sqref="D27:Q42">
    <cfRule type="containsText" dxfId="21" priority="122" operator="containsText" text="N/A">
      <formula>NOT(ISERROR(SEARCH("N/A",D27)))</formula>
    </cfRule>
  </conditionalFormatting>
  <conditionalFormatting sqref="D52:Q52 E54:Q54 M88:Q89">
    <cfRule type="containsText" dxfId="20" priority="183" operator="containsText" text="N/A">
      <formula>NOT(ISERROR(SEARCH("N/A",D52)))</formula>
    </cfRule>
  </conditionalFormatting>
  <conditionalFormatting sqref="D55:Q87">
    <cfRule type="containsText" dxfId="19" priority="1" operator="containsText" text="N/A">
      <formula>NOT(ISERROR(SEARCH("N/A",D55)))</formula>
    </cfRule>
  </conditionalFormatting>
  <conditionalFormatting sqref="D53:R53">
    <cfRule type="containsText" dxfId="18" priority="252" operator="containsText" text="N/A">
      <formula>NOT(ISERROR(SEARCH("N/A",D53)))</formula>
    </cfRule>
  </conditionalFormatting>
  <conditionalFormatting sqref="E51:Q51">
    <cfRule type="containsText" dxfId="17" priority="121" operator="containsText" text="N/A">
      <formula>NOT(ISERROR(SEARCH("N/A",E51)))</formula>
    </cfRule>
  </conditionalFormatting>
  <conditionalFormatting sqref="F69:R69">
    <cfRule type="containsText" dxfId="16" priority="58" operator="containsText" text="N/A">
      <formula>NOT(ISERROR(SEARCH("N/A",F69)))</formula>
    </cfRule>
  </conditionalFormatting>
  <conditionalFormatting sqref="I53:I67">
    <cfRule type="containsText" dxfId="15" priority="119" operator="containsText" text="N/A">
      <formula>NOT(ISERROR(SEARCH("N/A",I53)))</formula>
    </cfRule>
  </conditionalFormatting>
  <conditionalFormatting sqref="I91:I95">
    <cfRule type="containsText" dxfId="14" priority="229" operator="containsText" text="N/A">
      <formula>NOT(ISERROR(SEARCH("N/A",I91)))</formula>
    </cfRule>
  </conditionalFormatting>
  <conditionalFormatting sqref="K89:L89">
    <cfRule type="containsText" dxfId="13" priority="218" operator="containsText" text="N/A">
      <formula>NOT(ISERROR(SEARCH("N/A",K89)))</formula>
    </cfRule>
  </conditionalFormatting>
  <conditionalFormatting sqref="K8:Q19">
    <cfRule type="containsText" dxfId="12" priority="89" operator="containsText" text="N/A">
      <formula>NOT(ISERROR(SEARCH("N/A",K8)))</formula>
    </cfRule>
  </conditionalFormatting>
  <conditionalFormatting sqref="K23:Q24">
    <cfRule type="containsText" dxfId="11" priority="133" operator="containsText" text="N/A">
      <formula>NOT(ISERROR(SEARCH("N/A",K23)))</formula>
    </cfRule>
  </conditionalFormatting>
  <conditionalFormatting sqref="K90:Q98">
    <cfRule type="containsText" dxfId="10" priority="83" operator="containsText" text="N/A">
      <formula>NOT(ISERROR(SEARCH("N/A",K90)))</formula>
    </cfRule>
  </conditionalFormatting>
  <conditionalFormatting sqref="O21">
    <cfRule type="containsText" dxfId="9" priority="102" operator="containsText" text="N/A">
      <formula>NOT(ISERROR(SEARCH("N/A",O21)))</formula>
    </cfRule>
  </conditionalFormatting>
  <conditionalFormatting sqref="R8:R9">
    <cfRule type="containsText" dxfId="8" priority="250" operator="containsText" text="N/A">
      <formula>NOT(ISERROR(SEARCH("N/A",R8)))</formula>
    </cfRule>
  </conditionalFormatting>
  <conditionalFormatting sqref="R12:R13">
    <cfRule type="containsText" dxfId="7" priority="109" operator="containsText" text="N/A">
      <formula>NOT(ISERROR(SEARCH("N/A",R12)))</formula>
    </cfRule>
  </conditionalFormatting>
  <conditionalFormatting sqref="R15:R19">
    <cfRule type="containsText" dxfId="6" priority="247" operator="containsText" text="N/A">
      <formula>NOT(ISERROR(SEARCH("N/A",R15)))</formula>
    </cfRule>
  </conditionalFormatting>
  <conditionalFormatting sqref="R27:R44 D43:D44 E43:Q48 D45:R48 D49:Q50 R49:R52 R54:R68 R70:R98 D89:J98 D100:Q100">
    <cfRule type="containsText" dxfId="5" priority="253" operator="containsText" text="N/A">
      <formula>NOT(ISERROR(SEARCH("N/A",D27)))</formula>
    </cfRule>
  </conditionalFormatting>
  <pageMargins left="0.7" right="0.7" top="0.75" bottom="0.75" header="0.3" footer="0.3"/>
  <pageSetup orientation="portrait" r:id="rId1"/>
  <headerFooter>
    <oddFooter>&amp;C_x000D_&amp;1#&amp;"Aptos"&amp;10&amp;K0000FF Restricted - مقيد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88DB5-94F7-4D80-8FBD-DB6F4E290E99}">
  <sheetPr codeName="Sheet11">
    <tabColor theme="7" tint="0.79998168889431442"/>
  </sheetPr>
  <dimension ref="A1:AG49"/>
  <sheetViews>
    <sheetView workbookViewId="0"/>
  </sheetViews>
  <sheetFormatPr defaultRowHeight="13.8" x14ac:dyDescent="0.25"/>
  <cols>
    <col min="1" max="1" width="2.69921875" customWidth="1"/>
  </cols>
  <sheetData>
    <row r="1" spans="1:33" x14ac:dyDescent="0.2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</row>
    <row r="2" spans="1:33" ht="90" x14ac:dyDescent="1.45">
      <c r="A2" s="21"/>
      <c r="B2" s="22" t="s">
        <v>106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</row>
    <row r="3" spans="1:33" x14ac:dyDescent="0.2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</row>
    <row r="4" spans="1:33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</row>
    <row r="5" spans="1:33" x14ac:dyDescent="0.2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</row>
    <row r="6" spans="1:33" x14ac:dyDescent="0.25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</row>
    <row r="7" spans="1:33" x14ac:dyDescent="0.25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</row>
    <row r="8" spans="1:33" x14ac:dyDescent="0.25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</row>
    <row r="9" spans="1:33" x14ac:dyDescent="0.25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</row>
    <row r="10" spans="1:33" x14ac:dyDescent="0.2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</row>
    <row r="11" spans="1:33" x14ac:dyDescent="0.25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</row>
    <row r="12" spans="1:33" x14ac:dyDescent="0.25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</row>
    <row r="13" spans="1:33" x14ac:dyDescent="0.2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</row>
    <row r="14" spans="1:33" x14ac:dyDescent="0.2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</row>
    <row r="15" spans="1:33" x14ac:dyDescent="0.2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</row>
    <row r="16" spans="1:33" x14ac:dyDescent="0.2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</row>
    <row r="17" spans="1:33" x14ac:dyDescent="0.2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</row>
    <row r="18" spans="1:33" x14ac:dyDescent="0.25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</row>
    <row r="19" spans="1:33" x14ac:dyDescent="0.2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</row>
    <row r="20" spans="1:33" x14ac:dyDescent="0.25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</row>
    <row r="21" spans="1:33" x14ac:dyDescent="0.25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</row>
    <row r="22" spans="1:33" x14ac:dyDescent="0.25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</row>
    <row r="23" spans="1:33" x14ac:dyDescent="0.25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</row>
    <row r="24" spans="1:33" x14ac:dyDescent="0.25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</row>
    <row r="25" spans="1:33" x14ac:dyDescent="0.25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</row>
    <row r="26" spans="1:33" x14ac:dyDescent="0.25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</row>
    <row r="27" spans="1:33" x14ac:dyDescent="0.25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</row>
    <row r="28" spans="1:33" x14ac:dyDescent="0.25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</row>
    <row r="29" spans="1:33" x14ac:dyDescent="0.25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</row>
    <row r="30" spans="1:33" x14ac:dyDescent="0.25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</row>
    <row r="31" spans="1:33" x14ac:dyDescent="0.25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</row>
    <row r="32" spans="1:33" x14ac:dyDescent="0.25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</row>
    <row r="33" spans="1:33" x14ac:dyDescent="0.25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</row>
    <row r="34" spans="1:33" x14ac:dyDescent="0.25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</row>
    <row r="35" spans="1:33" x14ac:dyDescent="0.25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</row>
    <row r="36" spans="1:33" x14ac:dyDescent="0.25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</row>
    <row r="37" spans="1:33" x14ac:dyDescent="0.25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</row>
    <row r="38" spans="1:33" x14ac:dyDescent="0.25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</row>
    <row r="39" spans="1:33" x14ac:dyDescent="0.25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</row>
    <row r="40" spans="1:33" x14ac:dyDescent="0.25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</row>
    <row r="41" spans="1:33" x14ac:dyDescent="0.25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</row>
    <row r="42" spans="1:33" x14ac:dyDescent="0.25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</row>
    <row r="43" spans="1:33" x14ac:dyDescent="0.25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</row>
    <row r="44" spans="1:33" x14ac:dyDescent="0.25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</row>
    <row r="45" spans="1:33" x14ac:dyDescent="0.25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</row>
    <row r="46" spans="1:33" x14ac:dyDescent="0.25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</row>
    <row r="47" spans="1:33" x14ac:dyDescent="0.25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</row>
    <row r="48" spans="1:33" x14ac:dyDescent="0.25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</row>
    <row r="49" spans="1:33" x14ac:dyDescent="0.25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</row>
  </sheetData>
  <pageMargins left="0.7" right="0.7" top="0.75" bottom="0.75" header="0.3" footer="0.3"/>
  <pageSetup orientation="portrait" r:id="rId1"/>
  <headerFooter>
    <oddFooter>&amp;C_x000D_&amp;1#&amp;"Aptos"&amp;10&amp;K0000FF Restricted - مقيد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47EF3-F040-461E-A71B-CE9229BFF04E}">
  <sheetPr codeName="Sheet12"/>
  <dimension ref="A1:T27"/>
  <sheetViews>
    <sheetView zoomScale="55" zoomScaleNormal="55" workbookViewId="0">
      <selection activeCell="F5" sqref="F5"/>
    </sheetView>
  </sheetViews>
  <sheetFormatPr defaultColWidth="9.09765625" defaultRowHeight="14.4" x14ac:dyDescent="0.3"/>
  <cols>
    <col min="1" max="1" width="2.69921875" style="77" customWidth="1"/>
    <col min="2" max="2" width="69.8984375" style="77" customWidth="1"/>
    <col min="3" max="3" width="21.59765625" style="80" customWidth="1"/>
    <col min="4" max="11" width="21.59765625" style="77" customWidth="1"/>
    <col min="12" max="13" width="24.69921875" style="77" customWidth="1"/>
    <col min="14" max="16384" width="9.09765625" style="77"/>
  </cols>
  <sheetData>
    <row r="1" spans="1:20" x14ac:dyDescent="0.3">
      <c r="A1" s="75"/>
      <c r="B1" s="75"/>
      <c r="C1" s="76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</row>
    <row r="2" spans="1:20" ht="13.8" x14ac:dyDescent="0.25">
      <c r="A2" s="75"/>
      <c r="B2" s="78" t="s">
        <v>128</v>
      </c>
      <c r="C2" s="79" t="s">
        <v>30</v>
      </c>
      <c r="D2" s="157">
        <f>'Company - Corporate Details'!C11</f>
        <v>2023</v>
      </c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</row>
    <row r="3" spans="1:20" ht="12" customHeight="1" x14ac:dyDescent="0.3">
      <c r="E3" s="85" t="s">
        <v>0</v>
      </c>
      <c r="F3" s="86"/>
    </row>
    <row r="4" spans="1:20" ht="12" customHeight="1" x14ac:dyDescent="0.3">
      <c r="B4" s="89"/>
      <c r="E4" s="84" t="s">
        <v>65</v>
      </c>
      <c r="F4" s="89" t="s">
        <v>66</v>
      </c>
    </row>
    <row r="5" spans="1:20" ht="12" customHeight="1" x14ac:dyDescent="0.3">
      <c r="B5" s="89" t="s">
        <v>283</v>
      </c>
      <c r="E5" s="206" t="s">
        <v>65</v>
      </c>
      <c r="F5" s="89" t="s">
        <v>71</v>
      </c>
      <c r="I5" s="84"/>
    </row>
    <row r="6" spans="1:20" ht="12" customHeight="1" x14ac:dyDescent="0.3">
      <c r="B6" s="89" t="s">
        <v>284</v>
      </c>
      <c r="E6" s="207" t="s">
        <v>64</v>
      </c>
      <c r="F6" s="89" t="s">
        <v>72</v>
      </c>
      <c r="I6" s="84"/>
    </row>
    <row r="7" spans="1:20" ht="12" customHeight="1" x14ac:dyDescent="0.3">
      <c r="I7" s="84"/>
    </row>
    <row r="8" spans="1:20" thickBot="1" x14ac:dyDescent="0.3">
      <c r="B8" s="93" t="s">
        <v>3</v>
      </c>
      <c r="C8" s="94" t="s">
        <v>1</v>
      </c>
      <c r="D8" s="94" t="s">
        <v>73</v>
      </c>
      <c r="E8" s="94" t="s">
        <v>74</v>
      </c>
      <c r="F8" s="94" t="s">
        <v>97</v>
      </c>
      <c r="G8" s="94" t="s">
        <v>75</v>
      </c>
      <c r="H8" s="95"/>
    </row>
    <row r="9" spans="1:20" s="101" customFormat="1" x14ac:dyDescent="0.3">
      <c r="B9" s="102" t="s">
        <v>7</v>
      </c>
      <c r="C9" s="103" t="s">
        <v>2</v>
      </c>
      <c r="D9" s="219">
        <f>'Company - Unbundled IS'!E15+SUM('Company - Unbundled IS'!E69:L69)+SUM('Company - Unbundled IS'!E105:L105)+'Company - Unbundled IS'!E133+'Company - Unbundled IS'!E181+'Company - Unbundled IS'!E216</f>
        <v>16100.027899999999</v>
      </c>
      <c r="E9" s="208"/>
      <c r="F9" s="220">
        <f>E9-D9</f>
        <v>-16100.027899999999</v>
      </c>
      <c r="G9" s="209"/>
      <c r="H9" s="104"/>
      <c r="I9" s="77"/>
      <c r="J9" s="77"/>
      <c r="K9" s="77"/>
    </row>
    <row r="10" spans="1:20" x14ac:dyDescent="0.3">
      <c r="B10" s="113"/>
      <c r="C10" s="114"/>
      <c r="D10" s="152"/>
      <c r="E10" s="137"/>
      <c r="F10" s="210"/>
      <c r="G10" s="111"/>
      <c r="H10" s="111"/>
    </row>
    <row r="11" spans="1:20" x14ac:dyDescent="0.3">
      <c r="B11" s="116" t="s">
        <v>8</v>
      </c>
      <c r="C11" s="117" t="s">
        <v>2</v>
      </c>
      <c r="D11" s="221">
        <f>SUM('Company - Unbundled IS'!E24,'Company - Unbundled IS'!E72:L72,'Company - Unbundled IS'!E138,'Company - Unbundled IS'!E221)</f>
        <v>-11499.972099999999</v>
      </c>
      <c r="E11" s="211"/>
      <c r="F11" s="220">
        <f>E11-D11</f>
        <v>11499.972099999999</v>
      </c>
      <c r="G11" s="209"/>
      <c r="H11" s="120"/>
    </row>
    <row r="12" spans="1:20" x14ac:dyDescent="0.3">
      <c r="B12" s="128"/>
      <c r="C12" s="114"/>
      <c r="D12" s="152"/>
      <c r="E12" s="137"/>
      <c r="F12" s="210"/>
      <c r="G12" s="111"/>
      <c r="H12" s="111"/>
    </row>
    <row r="13" spans="1:20" x14ac:dyDescent="0.3">
      <c r="B13" s="116" t="s">
        <v>10</v>
      </c>
      <c r="C13" s="117" t="s">
        <v>2</v>
      </c>
      <c r="D13" s="221">
        <f>SUM(D14:D15)</f>
        <v>-2500</v>
      </c>
      <c r="E13" s="221">
        <f>SUM(E14:E15)</f>
        <v>0</v>
      </c>
      <c r="F13" s="221">
        <f>E13-D13</f>
        <v>2500</v>
      </c>
      <c r="G13" s="212"/>
      <c r="H13" s="120"/>
    </row>
    <row r="14" spans="1:20" x14ac:dyDescent="0.3">
      <c r="B14" s="105" t="s">
        <v>67</v>
      </c>
      <c r="C14" s="114" t="s">
        <v>2</v>
      </c>
      <c r="D14" s="161">
        <f>SUMIF('Company - Unbundled IS'!C:C,"Advertising and marketing costs",'Company - Unbundled IS'!E:E)+SUMIF('Company - Unbundled IS'!C:C,"Commissions and sales incentives",'Company - Unbundled IS'!E:E)</f>
        <v>0</v>
      </c>
      <c r="E14" s="213"/>
      <c r="F14" s="222">
        <f>E14-D14</f>
        <v>0</v>
      </c>
      <c r="G14" s="96"/>
      <c r="H14" s="111"/>
    </row>
    <row r="15" spans="1:20" x14ac:dyDescent="0.3">
      <c r="B15" s="105" t="s">
        <v>68</v>
      </c>
      <c r="C15" s="114" t="s">
        <v>2</v>
      </c>
      <c r="D15" s="161">
        <f>SUMIF('Company - Unbundled IS'!C:C,"Operating Expenses",'Company - Unbundled IS'!E:E)-D14</f>
        <v>-2500</v>
      </c>
      <c r="E15" s="215"/>
      <c r="F15" s="222">
        <f>E15-D15</f>
        <v>2500</v>
      </c>
      <c r="G15" s="111"/>
      <c r="H15" s="111"/>
    </row>
    <row r="16" spans="1:20" x14ac:dyDescent="0.3">
      <c r="B16" s="216"/>
      <c r="C16" s="114"/>
      <c r="D16" s="152"/>
      <c r="E16" s="137"/>
      <c r="F16" s="217"/>
      <c r="G16" s="109"/>
      <c r="H16" s="111"/>
    </row>
    <row r="17" spans="2:11" s="101" customFormat="1" x14ac:dyDescent="0.3">
      <c r="B17" s="102" t="s">
        <v>37</v>
      </c>
      <c r="C17" s="103" t="s">
        <v>2</v>
      </c>
      <c r="D17" s="219">
        <f>SUM(D18:D21)</f>
        <v>100</v>
      </c>
      <c r="E17" s="219">
        <f>SUM(E18:E21)</f>
        <v>0</v>
      </c>
      <c r="F17" s="221">
        <f t="shared" ref="F17:F23" si="0">E17-D17</f>
        <v>-100</v>
      </c>
      <c r="G17" s="209"/>
      <c r="H17" s="104"/>
      <c r="I17" s="77"/>
      <c r="J17" s="77"/>
      <c r="K17" s="77"/>
    </row>
    <row r="18" spans="2:11" x14ac:dyDescent="0.3">
      <c r="B18" s="105" t="s">
        <v>35</v>
      </c>
      <c r="C18" s="106" t="s">
        <v>2</v>
      </c>
      <c r="D18" s="163">
        <f>SUM('Company - Unbundled IS'!$E$182)</f>
        <v>100</v>
      </c>
      <c r="E18" s="218"/>
      <c r="F18" s="222">
        <f t="shared" si="0"/>
        <v>-100</v>
      </c>
      <c r="G18" s="111"/>
      <c r="H18" s="109"/>
    </row>
    <row r="19" spans="2:11" x14ac:dyDescent="0.3">
      <c r="B19" s="105" t="s">
        <v>36</v>
      </c>
      <c r="C19" s="106" t="s">
        <v>2</v>
      </c>
      <c r="D19" s="163">
        <f>SUM('Company - Unbundled IS'!$E$183)</f>
        <v>0</v>
      </c>
      <c r="E19" s="213"/>
      <c r="F19" s="222">
        <f t="shared" si="0"/>
        <v>0</v>
      </c>
      <c r="G19" s="111"/>
      <c r="H19" s="111"/>
    </row>
    <row r="20" spans="2:11" x14ac:dyDescent="0.3">
      <c r="B20" s="105" t="s">
        <v>43</v>
      </c>
      <c r="C20" s="106" t="s">
        <v>2</v>
      </c>
      <c r="D20" s="163">
        <f>SUM('Company - Unbundled IS'!$E$184)</f>
        <v>0</v>
      </c>
      <c r="E20" s="213"/>
      <c r="F20" s="214"/>
      <c r="G20" s="111"/>
      <c r="H20" s="111"/>
    </row>
    <row r="21" spans="2:11" x14ac:dyDescent="0.3">
      <c r="B21" s="105" t="s">
        <v>70</v>
      </c>
      <c r="C21" s="106" t="s">
        <v>2</v>
      </c>
      <c r="D21" s="163">
        <f>SUM('Company - Unbundled IS'!$E$185)</f>
        <v>0</v>
      </c>
      <c r="E21" s="213"/>
      <c r="F21" s="222">
        <f>E21-D21</f>
        <v>0</v>
      </c>
      <c r="G21" s="111"/>
      <c r="H21" s="111"/>
    </row>
    <row r="22" spans="2:11" x14ac:dyDescent="0.3">
      <c r="B22" s="105" t="s">
        <v>19</v>
      </c>
      <c r="C22" s="106" t="s">
        <v>2</v>
      </c>
      <c r="D22" s="163">
        <f>'Company - Unbundled IS'!E187</f>
        <v>100</v>
      </c>
      <c r="E22" s="213"/>
      <c r="F22" s="222">
        <f t="shared" si="0"/>
        <v>-100</v>
      </c>
      <c r="G22" s="111"/>
      <c r="H22" s="111"/>
    </row>
    <row r="23" spans="2:11" x14ac:dyDescent="0.3">
      <c r="B23" s="116" t="s">
        <v>202</v>
      </c>
      <c r="C23" s="117" t="s">
        <v>2</v>
      </c>
      <c r="D23" s="159">
        <f>SUM(D9,-D11,-D13,D17)</f>
        <v>30200</v>
      </c>
      <c r="E23" s="159">
        <f>SUM(E9,-E11,-E13,E17)</f>
        <v>0</v>
      </c>
      <c r="F23" s="159">
        <f t="shared" si="0"/>
        <v>-30200</v>
      </c>
      <c r="G23" s="120"/>
      <c r="H23" s="120"/>
    </row>
    <row r="25" spans="2:11" x14ac:dyDescent="0.3">
      <c r="B25" s="105" t="s">
        <v>203</v>
      </c>
      <c r="C25" s="106" t="s">
        <v>2</v>
      </c>
      <c r="D25" s="163">
        <f>'Company - Additional Info'!D20</f>
        <v>0</v>
      </c>
      <c r="E25" s="213"/>
      <c r="F25" s="222">
        <f>E25-D25</f>
        <v>0</v>
      </c>
      <c r="G25" s="111"/>
      <c r="H25" s="111"/>
    </row>
    <row r="26" spans="2:11" x14ac:dyDescent="0.3">
      <c r="B26" s="105" t="s">
        <v>224</v>
      </c>
      <c r="C26" s="114" t="s">
        <v>2</v>
      </c>
      <c r="D26" s="161">
        <f>'Company - Additional Info'!D19</f>
        <v>0</v>
      </c>
      <c r="E26" s="213"/>
      <c r="F26" s="222">
        <f>E26-D26</f>
        <v>0</v>
      </c>
      <c r="G26" s="111"/>
    </row>
    <row r="27" spans="2:11" x14ac:dyDescent="0.3">
      <c r="B27" s="116" t="s">
        <v>273</v>
      </c>
      <c r="C27" s="117" t="s">
        <v>2</v>
      </c>
      <c r="D27" s="159">
        <f>SUM(D23,D25,D26)</f>
        <v>30200</v>
      </c>
      <c r="E27" s="159">
        <f>SUM(E23,E25)</f>
        <v>0</v>
      </c>
      <c r="F27" s="159">
        <f>E27-D27</f>
        <v>-30200</v>
      </c>
      <c r="G27" s="209"/>
      <c r="H27" s="120"/>
    </row>
  </sheetData>
  <sheetProtection algorithmName="SHA-512" hashValue="3tD9VODtMvnmz1anJv6IjzBQUKE7uLp/r1+CYY0b35XyNjMHKQgmszRwGwL3KTK0hhw5qeRZDyDMjqMRoc+10w==" saltValue="qpbcs9pldLEp8yfG8OnSmg==" spinCount="100000" sheet="1" objects="1" scenarios="1" formatCells="0" formatColumns="0" formatRows="0"/>
  <conditionalFormatting sqref="G9 G18:G21">
    <cfRule type="expression" dxfId="4" priority="8">
      <formula>D9&lt;&gt;E9</formula>
    </cfRule>
  </conditionalFormatting>
  <conditionalFormatting sqref="G11">
    <cfRule type="expression" dxfId="3" priority="7">
      <formula>D11&lt;&gt;E11</formula>
    </cfRule>
  </conditionalFormatting>
  <conditionalFormatting sqref="G14:G15">
    <cfRule type="expression" dxfId="2" priority="6">
      <formula>D14&lt;&gt;E14</formula>
    </cfRule>
  </conditionalFormatting>
  <conditionalFormatting sqref="G25:G27">
    <cfRule type="expression" dxfId="1" priority="1">
      <formula>D25&lt;&gt;E25</formula>
    </cfRule>
  </conditionalFormatting>
  <pageMargins left="0.7" right="0.7" top="0.75" bottom="0.75" header="0.3" footer="0.3"/>
  <pageSetup orientation="portrait" r:id="rId1"/>
  <headerFooter>
    <oddFooter>&amp;C_x000D_&amp;1#&amp;"Aptos"&amp;10&amp;K0000FF Restricted - مقيد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2433A-E155-45A4-8F7B-BE4F51F9EE65}">
  <sheetPr codeName="Sheet13"/>
  <dimension ref="A1:Y47"/>
  <sheetViews>
    <sheetView tabSelected="1" topLeftCell="B19" zoomScale="96" zoomScaleNormal="96" workbookViewId="0">
      <selection activeCell="D22" sqref="D22"/>
    </sheetView>
  </sheetViews>
  <sheetFormatPr defaultColWidth="9.09765625" defaultRowHeight="14.4" x14ac:dyDescent="0.3"/>
  <cols>
    <col min="1" max="1" width="2.69921875" style="77" customWidth="1"/>
    <col min="2" max="2" width="34.3984375" style="77" customWidth="1"/>
    <col min="3" max="3" width="15" style="80" bestFit="1" customWidth="1"/>
    <col min="4" max="7" width="15" style="77" bestFit="1" customWidth="1"/>
    <col min="8" max="9" width="16.09765625" style="77" customWidth="1"/>
    <col min="10" max="14" width="16" style="77" bestFit="1" customWidth="1"/>
    <col min="15" max="15" width="17.69921875" style="77" bestFit="1" customWidth="1"/>
    <col min="16" max="16" width="5.296875" style="77" customWidth="1"/>
    <col min="17" max="18" width="24.69921875" style="77" customWidth="1"/>
    <col min="19" max="16384" width="9.09765625" style="77"/>
  </cols>
  <sheetData>
    <row r="1" spans="1:25" x14ac:dyDescent="0.3">
      <c r="A1" s="75"/>
      <c r="B1" s="75"/>
      <c r="C1" s="76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</row>
    <row r="2" spans="1:25" ht="13.8" x14ac:dyDescent="0.25">
      <c r="A2" s="75"/>
      <c r="B2" s="78" t="s">
        <v>129</v>
      </c>
      <c r="C2" s="79" t="s">
        <v>30</v>
      </c>
      <c r="D2" s="157">
        <f>'Company - Corporate Details'!C11</f>
        <v>2023</v>
      </c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</row>
    <row r="3" spans="1:25" ht="12" customHeight="1" x14ac:dyDescent="0.3"/>
    <row r="4" spans="1:25" ht="12" customHeight="1" x14ac:dyDescent="0.25">
      <c r="B4" s="89"/>
      <c r="C4" s="83"/>
      <c r="D4" s="84"/>
      <c r="E4" s="84"/>
      <c r="F4" s="84"/>
      <c r="G4" s="85" t="s">
        <v>0</v>
      </c>
      <c r="H4" s="86"/>
      <c r="I4" s="86"/>
      <c r="K4" s="84"/>
      <c r="L4" s="84"/>
      <c r="M4" s="84"/>
      <c r="N4" s="84"/>
      <c r="O4" s="84"/>
    </row>
    <row r="5" spans="1:25" ht="12" customHeight="1" x14ac:dyDescent="0.25">
      <c r="B5" s="89" t="s">
        <v>281</v>
      </c>
      <c r="C5" s="83"/>
      <c r="D5" s="84"/>
      <c r="E5" s="84"/>
      <c r="F5" s="84"/>
      <c r="G5" s="84" t="s">
        <v>65</v>
      </c>
      <c r="H5" s="89" t="s">
        <v>66</v>
      </c>
      <c r="I5" s="84"/>
      <c r="K5" s="84"/>
      <c r="L5" s="84"/>
      <c r="M5" s="84"/>
      <c r="N5" s="84"/>
      <c r="O5" s="84"/>
    </row>
    <row r="6" spans="1:25" ht="12" customHeight="1" x14ac:dyDescent="0.25">
      <c r="B6" s="89" t="s">
        <v>282</v>
      </c>
      <c r="C6" s="83"/>
      <c r="D6" s="84"/>
      <c r="F6" s="84"/>
      <c r="G6" s="90" t="s">
        <v>65</v>
      </c>
      <c r="H6" s="89" t="s">
        <v>71</v>
      </c>
      <c r="I6" s="84"/>
      <c r="K6" s="84"/>
      <c r="L6" s="84"/>
      <c r="M6" s="84"/>
      <c r="N6" s="84"/>
      <c r="O6" s="84"/>
    </row>
    <row r="7" spans="1:25" ht="12" customHeight="1" x14ac:dyDescent="0.3">
      <c r="C7" s="83"/>
      <c r="D7" s="84"/>
      <c r="E7" s="91"/>
      <c r="F7" s="91"/>
      <c r="G7" s="207" t="s">
        <v>64</v>
      </c>
      <c r="H7" s="89" t="s">
        <v>72</v>
      </c>
      <c r="I7" s="91"/>
      <c r="K7" s="92"/>
      <c r="L7" s="92"/>
      <c r="M7" s="92"/>
      <c r="N7" s="92"/>
      <c r="O7" s="92"/>
    </row>
    <row r="8" spans="1:25" ht="12" customHeight="1" x14ac:dyDescent="0.3">
      <c r="C8" s="83"/>
      <c r="D8" s="84"/>
      <c r="E8" s="91"/>
      <c r="F8" s="91"/>
      <c r="G8" s="91"/>
      <c r="H8" s="91"/>
      <c r="I8" s="91"/>
      <c r="K8" s="92"/>
      <c r="L8" s="92"/>
      <c r="M8" s="92"/>
      <c r="N8" s="92"/>
      <c r="O8" s="92"/>
    </row>
    <row r="9" spans="1:25" ht="12" customHeight="1" x14ac:dyDescent="0.3">
      <c r="C9" s="77"/>
      <c r="I9" s="91"/>
      <c r="K9" s="92"/>
      <c r="L9" s="92"/>
      <c r="M9" s="92"/>
      <c r="N9" s="92"/>
      <c r="O9" s="92"/>
    </row>
    <row r="10" spans="1:25" ht="12" customHeight="1" x14ac:dyDescent="0.3"/>
    <row r="11" spans="1:25" thickBot="1" x14ac:dyDescent="0.3">
      <c r="B11" s="93" t="s">
        <v>3</v>
      </c>
      <c r="C11" s="94" t="s">
        <v>1</v>
      </c>
      <c r="D11" s="94" t="s">
        <v>29</v>
      </c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</row>
    <row r="12" spans="1:25" ht="13.8" x14ac:dyDescent="0.25">
      <c r="B12" s="96"/>
      <c r="C12" s="96"/>
      <c r="D12" s="96"/>
      <c r="E12" s="96"/>
    </row>
    <row r="13" spans="1:25" ht="27.6" x14ac:dyDescent="0.25">
      <c r="B13" s="223" t="s">
        <v>135</v>
      </c>
      <c r="C13" s="170"/>
      <c r="D13" s="170" t="s">
        <v>130</v>
      </c>
      <c r="E13" s="170" t="s">
        <v>131</v>
      </c>
      <c r="F13" s="170" t="s">
        <v>109</v>
      </c>
      <c r="G13" s="170" t="s">
        <v>110</v>
      </c>
      <c r="H13" s="170" t="s">
        <v>111</v>
      </c>
      <c r="I13" s="170" t="s">
        <v>112</v>
      </c>
      <c r="J13" s="170" t="s">
        <v>113</v>
      </c>
      <c r="K13" s="170" t="s">
        <v>114</v>
      </c>
      <c r="L13" s="170" t="s">
        <v>115</v>
      </c>
      <c r="M13" s="170" t="s">
        <v>116</v>
      </c>
      <c r="N13" s="170" t="s">
        <v>117</v>
      </c>
      <c r="O13" s="171" t="s">
        <v>118</v>
      </c>
    </row>
    <row r="14" spans="1:25" s="101" customFormat="1" x14ac:dyDescent="0.3">
      <c r="B14" s="102" t="s">
        <v>119</v>
      </c>
      <c r="C14" s="103"/>
      <c r="D14" s="172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104"/>
    </row>
    <row r="15" spans="1:25" x14ac:dyDescent="0.3">
      <c r="B15" s="105" t="s">
        <v>120</v>
      </c>
      <c r="C15" s="106" t="s">
        <v>2</v>
      </c>
      <c r="D15" s="163">
        <f>SUM('Company - Unbundled FA'!E17,'Company - Unbundled FA'!E220,'Company - Unbundled FA'!E238,'Company - Unbundled FA'!E256)</f>
        <v>0</v>
      </c>
      <c r="E15" s="163">
        <f>SUM('Company - Unbundled FA'!F17,'Company - Unbundled FA'!F220,'Company - Unbundled FA'!F238,'Company - Unbundled FA'!F256)</f>
        <v>0</v>
      </c>
      <c r="F15" s="163">
        <f>SUM('Company - Unbundled FA'!G17,'Company - Unbundled FA'!G220,'Company - Unbundled FA'!G238,'Company - Unbundled FA'!G256)</f>
        <v>0</v>
      </c>
      <c r="G15" s="163">
        <f>SUM('Company - Unbundled FA'!H17,'Company - Unbundled FA'!H220,'Company - Unbundled FA'!H238,'Company - Unbundled FA'!H256)</f>
        <v>0</v>
      </c>
      <c r="H15" s="163">
        <f>SUM('Company - Unbundled FA'!I17,'Company - Unbundled FA'!I220,'Company - Unbundled FA'!I238,'Company - Unbundled FA'!I256)</f>
        <v>0</v>
      </c>
      <c r="I15" s="163">
        <f>SUM('Company - Unbundled FA'!J17,'Company - Unbundled FA'!J220,'Company - Unbundled FA'!J238,'Company - Unbundled FA'!J256)</f>
        <v>0</v>
      </c>
      <c r="J15" s="163">
        <f>SUM('Company - Unbundled FA'!K17,'Company - Unbundled FA'!K220,'Company - Unbundled FA'!K238,'Company - Unbundled FA'!K256)</f>
        <v>0</v>
      </c>
      <c r="K15" s="163">
        <f>SUM('Company - Unbundled FA'!L17,'Company - Unbundled FA'!L220,'Company - Unbundled FA'!L238,'Company - Unbundled FA'!L256)</f>
        <v>0</v>
      </c>
      <c r="L15" s="163">
        <f>SUM('Company - Unbundled FA'!M17,'Company - Unbundled FA'!M220,'Company - Unbundled FA'!M238,'Company - Unbundled FA'!M256)</f>
        <v>0</v>
      </c>
      <c r="M15" s="163">
        <f>SUM('Company - Unbundled FA'!N17,'Company - Unbundled FA'!N220,'Company - Unbundled FA'!N238,'Company - Unbundled FA'!N256)</f>
        <v>0</v>
      </c>
      <c r="N15" s="163">
        <f>SUM('Company - Unbundled FA'!O17,'Company - Unbundled FA'!O220,'Company - Unbundled FA'!O238,'Company - Unbundled FA'!O256)</f>
        <v>0</v>
      </c>
      <c r="O15" s="180">
        <f>SUM(D15:N15)</f>
        <v>0</v>
      </c>
    </row>
    <row r="16" spans="1:25" x14ac:dyDescent="0.3">
      <c r="B16" s="105" t="s">
        <v>121</v>
      </c>
      <c r="C16" s="106" t="s">
        <v>2</v>
      </c>
      <c r="D16" s="163">
        <f>SUM('Company - Unbundled FA'!E18,'Company - Unbundled FA'!E221,'Company - Unbundled FA'!E239,'Company - Unbundled FA'!E257)</f>
        <v>0</v>
      </c>
      <c r="E16" s="163">
        <f>SUM('Company - Unbundled FA'!F18,'Company - Unbundled FA'!F221,'Company - Unbundled FA'!F239,'Company - Unbundled FA'!F257)</f>
        <v>0</v>
      </c>
      <c r="F16" s="163">
        <f>SUM('Company - Unbundled FA'!G18,'Company - Unbundled FA'!G221,'Company - Unbundled FA'!G239,'Company - Unbundled FA'!G257)</f>
        <v>0</v>
      </c>
      <c r="G16" s="163">
        <f>SUM('Company - Unbundled FA'!H18,'Company - Unbundled FA'!H221,'Company - Unbundled FA'!H239,'Company - Unbundled FA'!H257)</f>
        <v>0</v>
      </c>
      <c r="H16" s="163">
        <f>SUM('Company - Unbundled FA'!I18,'Company - Unbundled FA'!I221,'Company - Unbundled FA'!I239,'Company - Unbundled FA'!I257)</f>
        <v>0</v>
      </c>
      <c r="I16" s="163">
        <f>SUM('Company - Unbundled FA'!J18,'Company - Unbundled FA'!J221,'Company - Unbundled FA'!J239,'Company - Unbundled FA'!J257)</f>
        <v>0</v>
      </c>
      <c r="J16" s="163">
        <f>SUM('Company - Unbundled FA'!K18,'Company - Unbundled FA'!K221,'Company - Unbundled FA'!K239,'Company - Unbundled FA'!K257)</f>
        <v>0</v>
      </c>
      <c r="K16" s="163">
        <f>SUM('Company - Unbundled FA'!L18,'Company - Unbundled FA'!L221,'Company - Unbundled FA'!L239,'Company - Unbundled FA'!L257)</f>
        <v>0</v>
      </c>
      <c r="L16" s="163">
        <f>SUM('Company - Unbundled FA'!M18,'Company - Unbundled FA'!M221,'Company - Unbundled FA'!M239,'Company - Unbundled FA'!M257)</f>
        <v>0</v>
      </c>
      <c r="M16" s="163">
        <f>SUM('Company - Unbundled FA'!N18,'Company - Unbundled FA'!N221,'Company - Unbundled FA'!N239,'Company - Unbundled FA'!N257)</f>
        <v>0</v>
      </c>
      <c r="N16" s="163">
        <f>SUM('Company - Unbundled FA'!O18,'Company - Unbundled FA'!O221,'Company - Unbundled FA'!O239,'Company - Unbundled FA'!O257)</f>
        <v>0</v>
      </c>
      <c r="O16" s="180">
        <f>SUM(D16:N16)</f>
        <v>0</v>
      </c>
    </row>
    <row r="17" spans="2:19" x14ac:dyDescent="0.3">
      <c r="B17" s="110" t="s">
        <v>122</v>
      </c>
      <c r="C17" s="106" t="s">
        <v>2</v>
      </c>
      <c r="D17" s="163">
        <f>SUM('Company - Unbundled FA'!E19,'Company - Unbundled FA'!E222,'Company - Unbundled FA'!E240,'Company - Unbundled FA'!E258)</f>
        <v>0</v>
      </c>
      <c r="E17" s="163">
        <f>SUM('Company - Unbundled FA'!F19,'Company - Unbundled FA'!F222,'Company - Unbundled FA'!F240,'Company - Unbundled FA'!F258)</f>
        <v>0</v>
      </c>
      <c r="F17" s="163">
        <f>SUM('Company - Unbundled FA'!G19,'Company - Unbundled FA'!G222,'Company - Unbundled FA'!G240,'Company - Unbundled FA'!G258)</f>
        <v>0</v>
      </c>
      <c r="G17" s="163">
        <f>SUM('Company - Unbundled FA'!H19,'Company - Unbundled FA'!H222,'Company - Unbundled FA'!H240,'Company - Unbundled FA'!H258)</f>
        <v>0</v>
      </c>
      <c r="H17" s="163">
        <f>SUM('Company - Unbundled FA'!I19,'Company - Unbundled FA'!I222,'Company - Unbundled FA'!I240,'Company - Unbundled FA'!I258)</f>
        <v>0</v>
      </c>
      <c r="I17" s="163">
        <f>SUM('Company - Unbundled FA'!J19,'Company - Unbundled FA'!J222,'Company - Unbundled FA'!J240,'Company - Unbundled FA'!J258)</f>
        <v>0</v>
      </c>
      <c r="J17" s="163">
        <f>SUM('Company - Unbundled FA'!K19,'Company - Unbundled FA'!K222,'Company - Unbundled FA'!K240,'Company - Unbundled FA'!K258)</f>
        <v>0</v>
      </c>
      <c r="K17" s="163">
        <f>SUM('Company - Unbundled FA'!L19,'Company - Unbundled FA'!L222,'Company - Unbundled FA'!L240,'Company - Unbundled FA'!L258)</f>
        <v>0</v>
      </c>
      <c r="L17" s="163">
        <f>SUM('Company - Unbundled FA'!M19,'Company - Unbundled FA'!M222,'Company - Unbundled FA'!M240,'Company - Unbundled FA'!M258)</f>
        <v>0</v>
      </c>
      <c r="M17" s="163">
        <f>SUM('Company - Unbundled FA'!N19,'Company - Unbundled FA'!N222,'Company - Unbundled FA'!N240,'Company - Unbundled FA'!N258)</f>
        <v>0</v>
      </c>
      <c r="N17" s="163">
        <f>SUM('Company - Unbundled FA'!O19,'Company - Unbundled FA'!O222,'Company - Unbundled FA'!O240,'Company - Unbundled FA'!O258)</f>
        <v>0</v>
      </c>
      <c r="O17" s="180">
        <f t="shared" ref="O17:O19" si="0">SUM(D17:N17)</f>
        <v>0</v>
      </c>
    </row>
    <row r="18" spans="2:19" x14ac:dyDescent="0.3">
      <c r="B18" s="110" t="s">
        <v>123</v>
      </c>
      <c r="C18" s="106" t="s">
        <v>2</v>
      </c>
      <c r="D18" s="163">
        <f>SUM('Company - Unbundled FA'!E20,'Company - Unbundled FA'!E223,'Company - Unbundled FA'!E241,'Company - Unbundled FA'!E259)</f>
        <v>0</v>
      </c>
      <c r="E18" s="163">
        <f>SUM('Company - Unbundled FA'!F20,'Company - Unbundled FA'!F223,'Company - Unbundled FA'!F241,'Company - Unbundled FA'!F259)</f>
        <v>0</v>
      </c>
      <c r="F18" s="163">
        <f>SUM('Company - Unbundled FA'!G20,'Company - Unbundled FA'!G223,'Company - Unbundled FA'!G241,'Company - Unbundled FA'!G259)</f>
        <v>0</v>
      </c>
      <c r="G18" s="163">
        <f>SUM('Company - Unbundled FA'!H20,'Company - Unbundled FA'!H223,'Company - Unbundled FA'!H241,'Company - Unbundled FA'!H259)</f>
        <v>0</v>
      </c>
      <c r="H18" s="163">
        <f>SUM('Company - Unbundled FA'!I20,'Company - Unbundled FA'!I223,'Company - Unbundled FA'!I241,'Company - Unbundled FA'!I259)</f>
        <v>0</v>
      </c>
      <c r="I18" s="163">
        <f>SUM('Company - Unbundled FA'!J20,'Company - Unbundled FA'!J223,'Company - Unbundled FA'!J241,'Company - Unbundled FA'!J259)</f>
        <v>0</v>
      </c>
      <c r="J18" s="163">
        <f>SUM('Company - Unbundled FA'!K20,'Company - Unbundled FA'!K223,'Company - Unbundled FA'!K241,'Company - Unbundled FA'!K259)</f>
        <v>0</v>
      </c>
      <c r="K18" s="163">
        <f>SUM('Company - Unbundled FA'!L20,'Company - Unbundled FA'!L223,'Company - Unbundled FA'!L241,'Company - Unbundled FA'!L259)</f>
        <v>0</v>
      </c>
      <c r="L18" s="163">
        <f>SUM('Company - Unbundled FA'!M20,'Company - Unbundled FA'!M223,'Company - Unbundled FA'!M241,'Company - Unbundled FA'!M259)</f>
        <v>0</v>
      </c>
      <c r="M18" s="163">
        <f>SUM('Company - Unbundled FA'!N20,'Company - Unbundled FA'!N223,'Company - Unbundled FA'!N241,'Company - Unbundled FA'!N259)</f>
        <v>0</v>
      </c>
      <c r="N18" s="163">
        <f>SUM('Company - Unbundled FA'!O20,'Company - Unbundled FA'!O223,'Company - Unbundled FA'!O241,'Company - Unbundled FA'!O259)</f>
        <v>0</v>
      </c>
      <c r="O18" s="180">
        <f t="shared" si="0"/>
        <v>0</v>
      </c>
    </row>
    <row r="19" spans="2:19" x14ac:dyDescent="0.3">
      <c r="B19" s="105" t="s">
        <v>124</v>
      </c>
      <c r="C19" s="106" t="s">
        <v>2</v>
      </c>
      <c r="D19" s="161">
        <f t="shared" ref="D19" si="1">SUM(D15:D18)</f>
        <v>0</v>
      </c>
      <c r="E19" s="161">
        <f>SUM(E15:E18)</f>
        <v>0</v>
      </c>
      <c r="F19" s="161">
        <f>SUM(F15:F18)</f>
        <v>0</v>
      </c>
      <c r="G19" s="161">
        <f t="shared" ref="G19:N19" si="2">SUM(G15:G18)</f>
        <v>0</v>
      </c>
      <c r="H19" s="161">
        <f t="shared" si="2"/>
        <v>0</v>
      </c>
      <c r="I19" s="161">
        <f t="shared" si="2"/>
        <v>0</v>
      </c>
      <c r="J19" s="161">
        <f t="shared" si="2"/>
        <v>0</v>
      </c>
      <c r="K19" s="161">
        <f t="shared" si="2"/>
        <v>0</v>
      </c>
      <c r="L19" s="161">
        <f t="shared" si="2"/>
        <v>0</v>
      </c>
      <c r="M19" s="161">
        <f t="shared" si="2"/>
        <v>0</v>
      </c>
      <c r="N19" s="161">
        <f t="shared" si="2"/>
        <v>0</v>
      </c>
      <c r="O19" s="180">
        <f t="shared" si="0"/>
        <v>0</v>
      </c>
    </row>
    <row r="20" spans="2:19" x14ac:dyDescent="0.3">
      <c r="B20" s="113"/>
      <c r="C20" s="114"/>
      <c r="D20" s="152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</row>
    <row r="21" spans="2:19" x14ac:dyDescent="0.3">
      <c r="B21" s="116" t="s">
        <v>125</v>
      </c>
      <c r="C21" s="117"/>
      <c r="D21" s="224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</row>
    <row r="22" spans="2:19" x14ac:dyDescent="0.3">
      <c r="B22" s="105" t="s">
        <v>120</v>
      </c>
      <c r="C22" s="106" t="s">
        <v>2</v>
      </c>
      <c r="D22" s="163">
        <f>SUM('Company - Unbundled FA'!E24,'Company - Unbundled FA'!E227,'Company - Unbundled FA'!E245,'Company - Unbundled FA'!E263)</f>
        <v>0</v>
      </c>
      <c r="E22" s="163">
        <f>SUM('Company - Unbundled FA'!F24,'Company - Unbundled FA'!F227,'Company - Unbundled FA'!F245,'Company - Unbundled FA'!F263)</f>
        <v>0</v>
      </c>
      <c r="F22" s="163">
        <f>SUM('Company - Unbundled FA'!G24,'Company - Unbundled FA'!G227,'Company - Unbundled FA'!G245,'Company - Unbundled FA'!G263)</f>
        <v>0</v>
      </c>
      <c r="G22" s="163">
        <f>SUM('Company - Unbundled FA'!H24,'Company - Unbundled FA'!H227,'Company - Unbundled FA'!H245,'Company - Unbundled FA'!H263)</f>
        <v>0</v>
      </c>
      <c r="H22" s="163">
        <f>SUM('Company - Unbundled FA'!I24,'Company - Unbundled FA'!I227,'Company - Unbundled FA'!I245,'Company - Unbundled FA'!I263)</f>
        <v>0</v>
      </c>
      <c r="I22" s="163">
        <f>SUM('Company - Unbundled FA'!J24,'Company - Unbundled FA'!J227,'Company - Unbundled FA'!J245,'Company - Unbundled FA'!J263)</f>
        <v>0</v>
      </c>
      <c r="J22" s="163">
        <f>SUM('Company - Unbundled FA'!K24,'Company - Unbundled FA'!K227,'Company - Unbundled FA'!K245,'Company - Unbundled FA'!K263)</f>
        <v>0</v>
      </c>
      <c r="K22" s="163">
        <f>SUM('Company - Unbundled FA'!L24,'Company - Unbundled FA'!L227,'Company - Unbundled FA'!L245,'Company - Unbundled FA'!L263)</f>
        <v>0</v>
      </c>
      <c r="L22" s="163">
        <f>SUM('Company - Unbundled FA'!M24,'Company - Unbundled FA'!M227,'Company - Unbundled FA'!M245,'Company - Unbundled FA'!M263)</f>
        <v>0</v>
      </c>
      <c r="M22" s="163">
        <f>SUM('Company - Unbundled FA'!N24,'Company - Unbundled FA'!N227,'Company - Unbundled FA'!N245,'Company - Unbundled FA'!N263)</f>
        <v>0</v>
      </c>
      <c r="N22" s="163">
        <f>SUM('Company - Unbundled FA'!O24,'Company - Unbundled FA'!O227,'Company - Unbundled FA'!O245,'Company - Unbundled FA'!O263)</f>
        <v>0</v>
      </c>
      <c r="O22" s="180">
        <f t="shared" ref="O22:O25" si="3">SUM(D22:N22)</f>
        <v>0</v>
      </c>
    </row>
    <row r="23" spans="2:19" x14ac:dyDescent="0.3">
      <c r="B23" s="105" t="s">
        <v>126</v>
      </c>
      <c r="C23" s="106" t="s">
        <v>2</v>
      </c>
      <c r="D23" s="163">
        <f>SUM('Company - Unbundled FA'!E25,'Company - Unbundled FA'!E228,'Company - Unbundled FA'!E246,'Company - Unbundled FA'!E264)</f>
        <v>0</v>
      </c>
      <c r="E23" s="163">
        <f>SUM('Company - Unbundled FA'!F25,'Company - Unbundled FA'!F228,'Company - Unbundled FA'!F246,'Company - Unbundled FA'!F264)</f>
        <v>0</v>
      </c>
      <c r="F23" s="163">
        <f>SUM('Company - Unbundled FA'!G25,'Company - Unbundled FA'!G228,'Company - Unbundled FA'!G246,'Company - Unbundled FA'!G264)</f>
        <v>0</v>
      </c>
      <c r="G23" s="163">
        <f>SUM('Company - Unbundled FA'!H25,'Company - Unbundled FA'!H228,'Company - Unbundled FA'!H246,'Company - Unbundled FA'!H264)</f>
        <v>0</v>
      </c>
      <c r="H23" s="163">
        <f>SUM('Company - Unbundled FA'!I25,'Company - Unbundled FA'!I228,'Company - Unbundled FA'!I246,'Company - Unbundled FA'!I264)</f>
        <v>0</v>
      </c>
      <c r="I23" s="163">
        <f>SUM('Company - Unbundled FA'!J25,'Company - Unbundled FA'!J228,'Company - Unbundled FA'!J246,'Company - Unbundled FA'!J264)</f>
        <v>0</v>
      </c>
      <c r="J23" s="163">
        <f>SUM('Company - Unbundled FA'!K25,'Company - Unbundled FA'!K228,'Company - Unbundled FA'!K246,'Company - Unbundled FA'!K264)</f>
        <v>0</v>
      </c>
      <c r="K23" s="163">
        <f>SUM('Company - Unbundled FA'!L25,'Company - Unbundled FA'!L228,'Company - Unbundled FA'!L246,'Company - Unbundled FA'!L264)</f>
        <v>0</v>
      </c>
      <c r="L23" s="163">
        <f>SUM('Company - Unbundled FA'!M25,'Company - Unbundled FA'!M228,'Company - Unbundled FA'!M246,'Company - Unbundled FA'!M264)</f>
        <v>0</v>
      </c>
      <c r="M23" s="163">
        <f>SUM('Company - Unbundled FA'!N25,'Company - Unbundled FA'!N228,'Company - Unbundled FA'!N246,'Company - Unbundled FA'!N264)</f>
        <v>0</v>
      </c>
      <c r="N23" s="163">
        <f>SUM('Company - Unbundled FA'!O25,'Company - Unbundled FA'!O228,'Company - Unbundled FA'!O246,'Company - Unbundled FA'!O264)</f>
        <v>0</v>
      </c>
      <c r="O23" s="180">
        <f t="shared" si="3"/>
        <v>0</v>
      </c>
    </row>
    <row r="24" spans="2:19" x14ac:dyDescent="0.3">
      <c r="B24" s="110" t="s">
        <v>122</v>
      </c>
      <c r="C24" s="106" t="s">
        <v>2</v>
      </c>
      <c r="D24" s="163">
        <f>SUM('Company - Unbundled FA'!E26,'Company - Unbundled FA'!E229,'Company - Unbundled FA'!E247,'Company - Unbundled FA'!E265)</f>
        <v>0</v>
      </c>
      <c r="E24" s="163">
        <f>SUM('Company - Unbundled FA'!F26,'Company - Unbundled FA'!F229,'Company - Unbundled FA'!F247,'Company - Unbundled FA'!F265)</f>
        <v>0</v>
      </c>
      <c r="F24" s="163">
        <f>SUM('Company - Unbundled FA'!G26,'Company - Unbundled FA'!G229,'Company - Unbundled FA'!G247,'Company - Unbundled FA'!G265)</f>
        <v>0</v>
      </c>
      <c r="G24" s="163">
        <f>SUM('Company - Unbundled FA'!H26,'Company - Unbundled FA'!H229,'Company - Unbundled FA'!H247,'Company - Unbundled FA'!H265)</f>
        <v>0</v>
      </c>
      <c r="H24" s="163">
        <f>SUM('Company - Unbundled FA'!I26,'Company - Unbundled FA'!I229,'Company - Unbundled FA'!I247,'Company - Unbundled FA'!I265)</f>
        <v>0</v>
      </c>
      <c r="I24" s="163">
        <f>SUM('Company - Unbundled FA'!J26,'Company - Unbundled FA'!J229,'Company - Unbundled FA'!J247,'Company - Unbundled FA'!J265)</f>
        <v>0</v>
      </c>
      <c r="J24" s="163">
        <f>SUM('Company - Unbundled FA'!K26,'Company - Unbundled FA'!K229,'Company - Unbundled FA'!K247,'Company - Unbundled FA'!K265)</f>
        <v>0</v>
      </c>
      <c r="K24" s="163">
        <f>SUM('Company - Unbundled FA'!L26,'Company - Unbundled FA'!L229,'Company - Unbundled FA'!L247,'Company - Unbundled FA'!L265)</f>
        <v>0</v>
      </c>
      <c r="L24" s="163">
        <f>SUM('Company - Unbundled FA'!M26,'Company - Unbundled FA'!M229,'Company - Unbundled FA'!M247,'Company - Unbundled FA'!M265)</f>
        <v>0</v>
      </c>
      <c r="M24" s="163">
        <f>SUM('Company - Unbundled FA'!N26,'Company - Unbundled FA'!N229,'Company - Unbundled FA'!N247,'Company - Unbundled FA'!N265)</f>
        <v>0</v>
      </c>
      <c r="N24" s="163">
        <f>SUM('Company - Unbundled FA'!O26,'Company - Unbundled FA'!O229,'Company - Unbundled FA'!O247,'Company - Unbundled FA'!O265)</f>
        <v>0</v>
      </c>
      <c r="O24" s="180">
        <f t="shared" si="3"/>
        <v>0</v>
      </c>
    </row>
    <row r="25" spans="2:19" x14ac:dyDescent="0.3">
      <c r="B25" s="105" t="s">
        <v>124</v>
      </c>
      <c r="C25" s="106" t="s">
        <v>2</v>
      </c>
      <c r="D25" s="161">
        <f>SUM(D22:D24)</f>
        <v>0</v>
      </c>
      <c r="E25" s="161">
        <f>SUM(E22:E24)</f>
        <v>0</v>
      </c>
      <c r="F25" s="161">
        <f>SUM(F22:F24)</f>
        <v>0</v>
      </c>
      <c r="G25" s="161">
        <f>SUM(G22:G24)</f>
        <v>0</v>
      </c>
      <c r="H25" s="161">
        <f t="shared" ref="H25:N25" si="4">SUM(H22:H24)</f>
        <v>0</v>
      </c>
      <c r="I25" s="161">
        <f t="shared" si="4"/>
        <v>0</v>
      </c>
      <c r="J25" s="161">
        <f t="shared" si="4"/>
        <v>0</v>
      </c>
      <c r="K25" s="161">
        <f t="shared" si="4"/>
        <v>0</v>
      </c>
      <c r="L25" s="161">
        <f t="shared" si="4"/>
        <v>0</v>
      </c>
      <c r="M25" s="161">
        <f t="shared" si="4"/>
        <v>0</v>
      </c>
      <c r="N25" s="161">
        <f t="shared" si="4"/>
        <v>0</v>
      </c>
      <c r="O25" s="180">
        <f t="shared" si="3"/>
        <v>0</v>
      </c>
    </row>
    <row r="26" spans="2:19" x14ac:dyDescent="0.3">
      <c r="B26" s="128"/>
      <c r="C26" s="114"/>
      <c r="D26" s="115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1"/>
    </row>
    <row r="27" spans="2:19" x14ac:dyDescent="0.3">
      <c r="B27" s="116" t="s">
        <v>127</v>
      </c>
      <c r="C27" s="117" t="s">
        <v>2</v>
      </c>
      <c r="D27" s="159">
        <f>SUM(D19,-D25)</f>
        <v>0</v>
      </c>
      <c r="E27" s="159">
        <f t="shared" ref="E27:O27" si="5">SUM(E19,-E25)</f>
        <v>0</v>
      </c>
      <c r="F27" s="159">
        <f t="shared" si="5"/>
        <v>0</v>
      </c>
      <c r="G27" s="159">
        <f t="shared" si="5"/>
        <v>0</v>
      </c>
      <c r="H27" s="159">
        <f t="shared" si="5"/>
        <v>0</v>
      </c>
      <c r="I27" s="159">
        <f t="shared" si="5"/>
        <v>0</v>
      </c>
      <c r="J27" s="159">
        <f t="shared" si="5"/>
        <v>0</v>
      </c>
      <c r="K27" s="159">
        <f t="shared" si="5"/>
        <v>0</v>
      </c>
      <c r="L27" s="159">
        <f t="shared" si="5"/>
        <v>0</v>
      </c>
      <c r="M27" s="159">
        <f t="shared" si="5"/>
        <v>0</v>
      </c>
      <c r="N27" s="159">
        <f t="shared" si="5"/>
        <v>0</v>
      </c>
      <c r="O27" s="159">
        <f t="shared" si="5"/>
        <v>0</v>
      </c>
    </row>
    <row r="29" spans="2:19" ht="27.6" x14ac:dyDescent="0.25">
      <c r="B29" s="223" t="s">
        <v>132</v>
      </c>
      <c r="C29" s="170"/>
      <c r="D29" s="170" t="s">
        <v>130</v>
      </c>
      <c r="E29" s="170" t="s">
        <v>131</v>
      </c>
      <c r="F29" s="170" t="s">
        <v>109</v>
      </c>
      <c r="G29" s="170" t="s">
        <v>110</v>
      </c>
      <c r="H29" s="170" t="s">
        <v>111</v>
      </c>
      <c r="I29" s="170" t="s">
        <v>112</v>
      </c>
      <c r="J29" s="170" t="s">
        <v>113</v>
      </c>
      <c r="K29" s="170" t="s">
        <v>114</v>
      </c>
      <c r="L29" s="170" t="s">
        <v>115</v>
      </c>
      <c r="M29" s="170" t="s">
        <v>116</v>
      </c>
      <c r="N29" s="170" t="s">
        <v>117</v>
      </c>
      <c r="O29" s="171" t="s">
        <v>118</v>
      </c>
    </row>
    <row r="30" spans="2:19" s="101" customFormat="1" x14ac:dyDescent="0.3">
      <c r="B30" s="102" t="s">
        <v>119</v>
      </c>
      <c r="C30" s="103"/>
      <c r="D30" s="172"/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R30" s="77"/>
      <c r="S30" s="77"/>
    </row>
    <row r="31" spans="2:19" x14ac:dyDescent="0.3">
      <c r="B31" s="105" t="s">
        <v>120</v>
      </c>
      <c r="C31" s="106" t="s">
        <v>2</v>
      </c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80">
        <f>SUM(D31:N31)</f>
        <v>0</v>
      </c>
    </row>
    <row r="32" spans="2:19" x14ac:dyDescent="0.3">
      <c r="B32" s="105" t="s">
        <v>121</v>
      </c>
      <c r="C32" s="106" t="s">
        <v>2</v>
      </c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80">
        <f t="shared" ref="O32:O34" si="6">SUM(D32:N32)</f>
        <v>0</v>
      </c>
    </row>
    <row r="33" spans="2:15" x14ac:dyDescent="0.3">
      <c r="B33" s="110" t="s">
        <v>122</v>
      </c>
      <c r="C33" s="106" t="s">
        <v>2</v>
      </c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80">
        <f t="shared" si="6"/>
        <v>0</v>
      </c>
    </row>
    <row r="34" spans="2:15" x14ac:dyDescent="0.3">
      <c r="B34" s="110" t="s">
        <v>123</v>
      </c>
      <c r="C34" s="106" t="s">
        <v>2</v>
      </c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80">
        <f t="shared" si="6"/>
        <v>0</v>
      </c>
    </row>
    <row r="35" spans="2:15" x14ac:dyDescent="0.3">
      <c r="B35" s="105" t="s">
        <v>124</v>
      </c>
      <c r="C35" s="106" t="s">
        <v>2</v>
      </c>
      <c r="D35" s="161">
        <f>SUM(D31:D34)</f>
        <v>0</v>
      </c>
      <c r="E35" s="161">
        <f t="shared" ref="E35:O35" si="7">SUM(E31:E34)</f>
        <v>0</v>
      </c>
      <c r="F35" s="161">
        <f t="shared" si="7"/>
        <v>0</v>
      </c>
      <c r="G35" s="161">
        <f t="shared" si="7"/>
        <v>0</v>
      </c>
      <c r="H35" s="161">
        <f t="shared" si="7"/>
        <v>0</v>
      </c>
      <c r="I35" s="161">
        <f t="shared" si="7"/>
        <v>0</v>
      </c>
      <c r="J35" s="161">
        <f t="shared" si="7"/>
        <v>0</v>
      </c>
      <c r="K35" s="161">
        <f t="shared" si="7"/>
        <v>0</v>
      </c>
      <c r="L35" s="161">
        <f t="shared" si="7"/>
        <v>0</v>
      </c>
      <c r="M35" s="161">
        <f t="shared" si="7"/>
        <v>0</v>
      </c>
      <c r="N35" s="161">
        <f t="shared" si="7"/>
        <v>0</v>
      </c>
      <c r="O35" s="161">
        <f t="shared" si="7"/>
        <v>0</v>
      </c>
    </row>
    <row r="36" spans="2:15" x14ac:dyDescent="0.3">
      <c r="B36" s="113"/>
      <c r="C36" s="114"/>
      <c r="D36" s="115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</row>
    <row r="37" spans="2:15" x14ac:dyDescent="0.3">
      <c r="B37" s="116" t="s">
        <v>125</v>
      </c>
      <c r="C37" s="117"/>
      <c r="D37" s="15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</row>
    <row r="38" spans="2:15" x14ac:dyDescent="0.3">
      <c r="B38" s="105" t="s">
        <v>120</v>
      </c>
      <c r="C38" s="106" t="s">
        <v>2</v>
      </c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80">
        <f>SUM(D38:N38)</f>
        <v>0</v>
      </c>
    </row>
    <row r="39" spans="2:15" x14ac:dyDescent="0.3">
      <c r="B39" s="105" t="s">
        <v>126</v>
      </c>
      <c r="C39" s="106" t="s">
        <v>2</v>
      </c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80">
        <f>SUM(D39:N39)</f>
        <v>0</v>
      </c>
    </row>
    <row r="40" spans="2:15" x14ac:dyDescent="0.3">
      <c r="B40" s="110" t="s">
        <v>122</v>
      </c>
      <c r="C40" s="106" t="s">
        <v>2</v>
      </c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180">
        <f>SUM(D40:N40)</f>
        <v>0</v>
      </c>
    </row>
    <row r="41" spans="2:15" x14ac:dyDescent="0.3">
      <c r="B41" s="105" t="s">
        <v>124</v>
      </c>
      <c r="C41" s="106" t="s">
        <v>2</v>
      </c>
      <c r="D41" s="161">
        <f t="shared" ref="D41:O41" si="8">SUM(D38:D40)</f>
        <v>0</v>
      </c>
      <c r="E41" s="161">
        <f t="shared" si="8"/>
        <v>0</v>
      </c>
      <c r="F41" s="161">
        <f t="shared" si="8"/>
        <v>0</v>
      </c>
      <c r="G41" s="161">
        <f t="shared" si="8"/>
        <v>0</v>
      </c>
      <c r="H41" s="161">
        <f t="shared" si="8"/>
        <v>0</v>
      </c>
      <c r="I41" s="161">
        <f t="shared" si="8"/>
        <v>0</v>
      </c>
      <c r="J41" s="161">
        <f t="shared" si="8"/>
        <v>0</v>
      </c>
      <c r="K41" s="161">
        <f t="shared" si="8"/>
        <v>0</v>
      </c>
      <c r="L41" s="161">
        <f t="shared" si="8"/>
        <v>0</v>
      </c>
      <c r="M41" s="161">
        <f t="shared" si="8"/>
        <v>0</v>
      </c>
      <c r="N41" s="161">
        <f t="shared" si="8"/>
        <v>0</v>
      </c>
      <c r="O41" s="161">
        <f t="shared" si="8"/>
        <v>0</v>
      </c>
    </row>
    <row r="42" spans="2:15" x14ac:dyDescent="0.3">
      <c r="B42" s="128"/>
      <c r="C42" s="114"/>
      <c r="D42" s="115"/>
      <c r="E42" s="111"/>
      <c r="F42" s="111"/>
      <c r="G42" s="111"/>
      <c r="H42" s="111"/>
      <c r="I42" s="111"/>
      <c r="J42" s="111"/>
      <c r="K42" s="111"/>
      <c r="L42" s="111"/>
      <c r="M42" s="111"/>
      <c r="N42" s="111"/>
      <c r="O42" s="111"/>
    </row>
    <row r="43" spans="2:15" x14ac:dyDescent="0.3">
      <c r="B43" s="116" t="s">
        <v>127</v>
      </c>
      <c r="C43" s="117" t="s">
        <v>2</v>
      </c>
      <c r="D43" s="159">
        <f>SUM(D35,-D41)</f>
        <v>0</v>
      </c>
      <c r="E43" s="159">
        <f t="shared" ref="E43:O43" si="9">SUM(E35,-E41)</f>
        <v>0</v>
      </c>
      <c r="F43" s="159">
        <f t="shared" si="9"/>
        <v>0</v>
      </c>
      <c r="G43" s="159">
        <f t="shared" si="9"/>
        <v>0</v>
      </c>
      <c r="H43" s="159">
        <f t="shared" si="9"/>
        <v>0</v>
      </c>
      <c r="I43" s="159">
        <f t="shared" si="9"/>
        <v>0</v>
      </c>
      <c r="J43" s="159">
        <f t="shared" si="9"/>
        <v>0</v>
      </c>
      <c r="K43" s="159">
        <f t="shared" si="9"/>
        <v>0</v>
      </c>
      <c r="L43" s="159">
        <f t="shared" si="9"/>
        <v>0</v>
      </c>
      <c r="M43" s="159">
        <f t="shared" si="9"/>
        <v>0</v>
      </c>
      <c r="N43" s="159">
        <f t="shared" si="9"/>
        <v>0</v>
      </c>
      <c r="O43" s="159">
        <f t="shared" si="9"/>
        <v>0</v>
      </c>
    </row>
    <row r="45" spans="2:15" ht="15" thickBot="1" x14ac:dyDescent="0.35">
      <c r="B45" s="225"/>
      <c r="C45" s="226"/>
      <c r="D45" s="225"/>
      <c r="E45" s="225"/>
      <c r="F45" s="225"/>
      <c r="G45" s="225"/>
      <c r="H45" s="225"/>
      <c r="I45" s="225"/>
      <c r="J45" s="225"/>
      <c r="K45" s="225"/>
      <c r="L45" s="225"/>
      <c r="M45" s="225"/>
      <c r="N45" s="225"/>
      <c r="O45" s="225"/>
    </row>
    <row r="46" spans="2:15" x14ac:dyDescent="0.3">
      <c r="B46" s="227" t="s">
        <v>97</v>
      </c>
      <c r="C46" s="155" t="s">
        <v>2</v>
      </c>
      <c r="D46" s="229">
        <f t="shared" ref="D46:O46" si="10">D43-D27</f>
        <v>0</v>
      </c>
      <c r="E46" s="229">
        <f t="shared" si="10"/>
        <v>0</v>
      </c>
      <c r="F46" s="229">
        <f t="shared" si="10"/>
        <v>0</v>
      </c>
      <c r="G46" s="229">
        <f t="shared" si="10"/>
        <v>0</v>
      </c>
      <c r="H46" s="229">
        <f t="shared" si="10"/>
        <v>0</v>
      </c>
      <c r="I46" s="229">
        <f t="shared" si="10"/>
        <v>0</v>
      </c>
      <c r="J46" s="229">
        <f t="shared" si="10"/>
        <v>0</v>
      </c>
      <c r="K46" s="229">
        <f t="shared" si="10"/>
        <v>0</v>
      </c>
      <c r="L46" s="229">
        <f t="shared" si="10"/>
        <v>0</v>
      </c>
      <c r="M46" s="229">
        <f t="shared" si="10"/>
        <v>0</v>
      </c>
      <c r="N46" s="229">
        <f t="shared" si="10"/>
        <v>0</v>
      </c>
      <c r="O46" s="229">
        <f t="shared" si="10"/>
        <v>0</v>
      </c>
    </row>
    <row r="47" spans="2:15" x14ac:dyDescent="0.3">
      <c r="B47" s="228" t="s">
        <v>75</v>
      </c>
      <c r="C47" s="114"/>
      <c r="D47" s="111"/>
      <c r="E47" s="111"/>
      <c r="F47" s="111"/>
      <c r="G47" s="111"/>
      <c r="H47" s="111"/>
      <c r="I47" s="111"/>
      <c r="J47" s="111"/>
      <c r="K47" s="111"/>
      <c r="L47" s="111"/>
      <c r="M47" s="111"/>
      <c r="N47" s="111"/>
      <c r="O47" s="111"/>
    </row>
  </sheetData>
  <sheetProtection sheet="1" objects="1" scenarios="1" formatCells="0" formatColumns="0" formatRows="0"/>
  <conditionalFormatting sqref="D47:O47">
    <cfRule type="expression" dxfId="0" priority="1">
      <formula>D46&lt;&gt;0</formula>
    </cfRule>
  </conditionalFormatting>
  <pageMargins left="0.7" right="0.7" top="0.75" bottom="0.75" header="0.3" footer="0.3"/>
  <pageSetup orientation="portrait" r:id="rId1"/>
  <headerFooter>
    <oddFooter>&amp;C_x000D_&amp;1#&amp;"Aptos"&amp;10&amp;K0000FF Restricted - مقيد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E5228-C197-4D68-8361-B26DD50A5AF0}">
  <sheetPr codeName="Sheet2"/>
  <dimension ref="A1:T18"/>
  <sheetViews>
    <sheetView zoomScale="70" zoomScaleNormal="70" workbookViewId="0"/>
  </sheetViews>
  <sheetFormatPr defaultRowHeight="14.4" x14ac:dyDescent="0.3"/>
  <cols>
    <col min="1" max="1" width="2.69921875" customWidth="1"/>
    <col min="2" max="2" width="69.8984375" customWidth="1"/>
    <col min="3" max="3" width="21.59765625" style="6" customWidth="1"/>
    <col min="4" max="11" width="21.59765625" customWidth="1"/>
    <col min="12" max="13" width="24.69921875" customWidth="1"/>
  </cols>
  <sheetData>
    <row r="1" spans="1:20" x14ac:dyDescent="0.3">
      <c r="A1" s="1"/>
      <c r="B1" s="1"/>
      <c r="C1" s="5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3.8" x14ac:dyDescent="0.25">
      <c r="A2" s="1"/>
      <c r="B2" s="2" t="s">
        <v>133</v>
      </c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4" spans="1:20" ht="21.6" customHeight="1" x14ac:dyDescent="0.25">
      <c r="B4" s="20" t="s">
        <v>98</v>
      </c>
      <c r="C4" s="16"/>
      <c r="D4" s="15"/>
      <c r="E4" s="15"/>
      <c r="F4" s="15"/>
      <c r="G4" s="15"/>
      <c r="H4" s="15"/>
      <c r="I4" s="15"/>
      <c r="J4" s="15"/>
      <c r="K4" s="15"/>
    </row>
    <row r="5" spans="1:20" ht="21.6" customHeight="1" x14ac:dyDescent="0.25">
      <c r="B5" s="27" t="s">
        <v>142</v>
      </c>
      <c r="C5" s="16"/>
      <c r="D5" s="15"/>
      <c r="E5" s="15"/>
      <c r="F5" s="15"/>
      <c r="G5" s="15"/>
      <c r="H5" s="15"/>
      <c r="I5" s="15"/>
      <c r="J5" s="15"/>
      <c r="K5" s="15"/>
    </row>
    <row r="6" spans="1:20" ht="21.6" customHeight="1" x14ac:dyDescent="0.25">
      <c r="B6" s="26" t="s">
        <v>107</v>
      </c>
      <c r="C6" s="16"/>
      <c r="D6" s="15"/>
      <c r="E6" s="15"/>
      <c r="F6" s="15"/>
      <c r="G6" s="15"/>
      <c r="H6" s="15"/>
      <c r="I6" s="15"/>
      <c r="J6" s="15"/>
      <c r="K6" s="15"/>
    </row>
    <row r="7" spans="1:20" ht="21.6" customHeight="1" x14ac:dyDescent="0.25">
      <c r="B7" s="27" t="s">
        <v>99</v>
      </c>
      <c r="C7" s="16"/>
      <c r="D7" s="15"/>
      <c r="F7" s="15"/>
      <c r="G7" s="15"/>
      <c r="H7" s="15"/>
      <c r="I7" s="15"/>
      <c r="J7" s="15"/>
      <c r="K7" s="15"/>
    </row>
    <row r="8" spans="1:20" ht="21.6" customHeight="1" x14ac:dyDescent="0.25">
      <c r="B8" s="27" t="s">
        <v>108</v>
      </c>
      <c r="C8" s="16"/>
      <c r="D8" s="15"/>
      <c r="E8" s="17"/>
      <c r="F8" s="17"/>
      <c r="G8" s="17"/>
      <c r="H8" s="17"/>
      <c r="I8" s="17"/>
      <c r="J8" s="17"/>
      <c r="K8" s="17"/>
    </row>
    <row r="9" spans="1:20" ht="21.6" customHeight="1" x14ac:dyDescent="0.25">
      <c r="B9" s="27" t="s">
        <v>100</v>
      </c>
      <c r="C9" s="16"/>
      <c r="D9" s="15"/>
      <c r="E9" s="17"/>
      <c r="F9" s="17"/>
      <c r="G9" s="17"/>
      <c r="H9" s="17"/>
      <c r="I9" s="17"/>
      <c r="J9" s="17"/>
      <c r="K9" s="17"/>
    </row>
    <row r="10" spans="1:20" ht="21.6" customHeight="1" x14ac:dyDescent="0.25">
      <c r="B10" s="26" t="s">
        <v>106</v>
      </c>
      <c r="C10" s="16"/>
      <c r="D10" s="15"/>
      <c r="E10" s="15"/>
      <c r="F10" s="15"/>
      <c r="G10" s="15"/>
      <c r="H10" s="15"/>
      <c r="I10" s="15"/>
      <c r="J10" s="15"/>
      <c r="K10" s="15"/>
    </row>
    <row r="11" spans="1:20" ht="21.6" customHeight="1" x14ac:dyDescent="0.25">
      <c r="B11" s="27" t="s">
        <v>128</v>
      </c>
      <c r="C11" s="16"/>
      <c r="D11" s="15"/>
      <c r="E11" s="17"/>
      <c r="F11" s="17"/>
      <c r="G11" s="17"/>
      <c r="H11" s="17"/>
      <c r="I11" s="17"/>
      <c r="J11" s="17"/>
      <c r="K11" s="17"/>
    </row>
    <row r="12" spans="1:20" ht="21.6" customHeight="1" x14ac:dyDescent="0.25">
      <c r="B12" s="27" t="s">
        <v>129</v>
      </c>
      <c r="C12" s="16"/>
      <c r="D12" s="15"/>
      <c r="E12" s="17"/>
      <c r="F12" s="17"/>
      <c r="G12" s="17"/>
      <c r="H12" s="17"/>
      <c r="I12" s="17"/>
      <c r="J12" s="17"/>
      <c r="K12" s="17"/>
    </row>
    <row r="13" spans="1:20" ht="13.8" x14ac:dyDescent="0.25">
      <c r="B13" s="25"/>
      <c r="C13" s="16"/>
      <c r="D13" s="15"/>
      <c r="E13" s="17"/>
      <c r="F13" s="17"/>
      <c r="G13" s="17"/>
      <c r="H13" s="17"/>
      <c r="I13" s="17"/>
      <c r="J13" s="17"/>
      <c r="K13" s="17"/>
    </row>
    <row r="14" spans="1:20" ht="13.8" x14ac:dyDescent="0.25">
      <c r="B14" s="20"/>
      <c r="C14" s="16"/>
      <c r="D14" s="15"/>
      <c r="E14" s="15"/>
      <c r="F14" s="15"/>
      <c r="G14" s="15"/>
      <c r="H14" s="15"/>
      <c r="I14" s="15"/>
      <c r="J14" s="15"/>
      <c r="K14" s="15"/>
    </row>
    <row r="15" spans="1:20" ht="13.8" x14ac:dyDescent="0.25">
      <c r="B15" s="26"/>
      <c r="C15" s="16"/>
      <c r="D15" s="15"/>
      <c r="E15" s="15"/>
      <c r="F15" s="15"/>
      <c r="G15" s="15"/>
      <c r="H15" s="15"/>
      <c r="I15" s="15"/>
      <c r="J15" s="15"/>
      <c r="K15" s="15"/>
    </row>
    <row r="16" spans="1:20" ht="13.8" x14ac:dyDescent="0.25">
      <c r="B16" s="27"/>
      <c r="C16" s="16"/>
      <c r="D16" s="15"/>
      <c r="F16" s="15"/>
      <c r="G16" s="15"/>
      <c r="H16" s="15"/>
      <c r="I16" s="15"/>
      <c r="J16" s="15"/>
      <c r="K16" s="15"/>
    </row>
    <row r="17" spans="2:11" ht="13.8" x14ac:dyDescent="0.25">
      <c r="B17" s="27"/>
      <c r="C17" s="16"/>
      <c r="D17" s="15"/>
      <c r="E17" s="17"/>
      <c r="F17" s="17"/>
      <c r="G17" s="17"/>
      <c r="H17" s="17"/>
      <c r="I17" s="17"/>
      <c r="J17" s="17"/>
      <c r="K17" s="17"/>
    </row>
    <row r="18" spans="2:11" ht="13.8" x14ac:dyDescent="0.25">
      <c r="B18" s="27"/>
      <c r="C18" s="16"/>
      <c r="D18" s="15"/>
      <c r="E18" s="17"/>
      <c r="F18" s="17"/>
      <c r="G18" s="17"/>
      <c r="H18" s="17"/>
      <c r="I18" s="17"/>
      <c r="J18" s="17"/>
      <c r="K18" s="17"/>
    </row>
  </sheetData>
  <hyperlinks>
    <hyperlink ref="B4" location="Company!A1" display="Company" xr:uid="{4D890AF7-0567-40B7-98A2-678055E651A1}"/>
    <hyperlink ref="B6" location="'Company - Templates'!A1" display="Company - Templates" xr:uid="{3FD72D21-77DF-4A43-AFC1-7F23080DE4CE}"/>
    <hyperlink ref="B7" location="'Company - Unbundled IS'!A1" display="Company - Unbundled Income Statement" xr:uid="{8C72AE9A-AF6F-4EBA-929A-5649FB02B8B0}"/>
    <hyperlink ref="B8" location="'Company - Unbundled FA'!A1" display="Company - Unbundled Fixed Assets" xr:uid="{054679E8-845B-40D5-B7FE-A89EA108EAB6}"/>
    <hyperlink ref="B9" location="'Company - Additional Info'!A1" display="Company - Additional Information" xr:uid="{C67F2A3A-EE05-4203-8C05-3BDF6A5F5536}"/>
    <hyperlink ref="B10" location="'Company - Reconciliation'!A1" display="Company - Reconciliation" xr:uid="{121CC37E-7743-4E8A-BB51-FD91EBBCDBEA}"/>
    <hyperlink ref="B11" location="'Company - Reconciliation of IS'!A1" display="Company - Reconciliation of Income Statement" xr:uid="{C6CD0462-2471-4F08-A743-F8AB014B3F22}"/>
    <hyperlink ref="B12" location="'Company - Reconciliation of FA'!A1" display="Company - Reconciliation of Fixed Assets" xr:uid="{485F4979-BBB6-454A-BBB2-8ABFFFDB37B8}"/>
    <hyperlink ref="B5" location="'Company - Corporate Details'!A1" display="Company - Corporate Details" xr:uid="{F2DB7953-282A-4A3A-AC59-44C780251D95}"/>
  </hyperlinks>
  <pageMargins left="0.7" right="0.7" top="0.75" bottom="0.75" header="0.3" footer="0.3"/>
  <pageSetup orientation="portrait" r:id="rId1"/>
  <headerFooter>
    <oddFooter>&amp;C_x000D_&amp;1#&amp;"Aptos"&amp;10&amp;K0000FF Restricted - مقيد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4DB16-4CDB-47B2-B230-34E29E089A13}">
  <sheetPr codeName="Sheet3">
    <tabColor theme="7"/>
  </sheetPr>
  <dimension ref="A1:AG49"/>
  <sheetViews>
    <sheetView workbookViewId="0"/>
  </sheetViews>
  <sheetFormatPr defaultRowHeight="13.8" x14ac:dyDescent="0.25"/>
  <cols>
    <col min="1" max="1" width="2.69921875" customWidth="1"/>
  </cols>
  <sheetData>
    <row r="1" spans="1:33" x14ac:dyDescent="0.25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</row>
    <row r="2" spans="1:33" ht="90" x14ac:dyDescent="1.45">
      <c r="A2" s="23"/>
      <c r="B2" s="24" t="s">
        <v>98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</row>
    <row r="3" spans="1:33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</row>
    <row r="4" spans="1:33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</row>
    <row r="5" spans="1:33" x14ac:dyDescent="0.2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</row>
    <row r="6" spans="1:33" x14ac:dyDescent="0.25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</row>
    <row r="7" spans="1:33" x14ac:dyDescent="0.25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</row>
    <row r="8" spans="1:33" x14ac:dyDescent="0.25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</row>
    <row r="9" spans="1:33" x14ac:dyDescent="0.25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</row>
    <row r="10" spans="1:33" x14ac:dyDescent="0.25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</row>
    <row r="11" spans="1:33" x14ac:dyDescent="0.2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</row>
    <row r="12" spans="1:33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</row>
    <row r="13" spans="1:33" x14ac:dyDescent="0.25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</row>
    <row r="14" spans="1:33" x14ac:dyDescent="0.25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</row>
    <row r="15" spans="1:33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</row>
    <row r="16" spans="1:33" x14ac:dyDescent="0.25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</row>
    <row r="17" spans="1:33" x14ac:dyDescent="0.25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</row>
    <row r="18" spans="1:33" x14ac:dyDescent="0.25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</row>
    <row r="19" spans="1:33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</row>
    <row r="20" spans="1:33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</row>
    <row r="21" spans="1:33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</row>
    <row r="22" spans="1:33" x14ac:dyDescent="0.25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</row>
    <row r="23" spans="1:33" x14ac:dyDescent="0.25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</row>
    <row r="24" spans="1:33" x14ac:dyDescent="0.25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</row>
    <row r="25" spans="1:33" x14ac:dyDescent="0.25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</row>
    <row r="26" spans="1:33" x14ac:dyDescent="0.25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</row>
    <row r="27" spans="1:33" x14ac:dyDescent="0.2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</row>
    <row r="28" spans="1:33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</row>
    <row r="29" spans="1:33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</row>
    <row r="30" spans="1:33" x14ac:dyDescent="0.25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</row>
    <row r="31" spans="1:33" x14ac:dyDescent="0.25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</row>
    <row r="32" spans="1:33" x14ac:dyDescent="0.25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</row>
    <row r="33" spans="1:33" x14ac:dyDescent="0.25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</row>
    <row r="34" spans="1:33" x14ac:dyDescent="0.25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</row>
    <row r="35" spans="1:33" x14ac:dyDescent="0.2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</row>
    <row r="36" spans="1:33" x14ac:dyDescent="0.2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</row>
    <row r="37" spans="1:33" x14ac:dyDescent="0.2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</row>
    <row r="38" spans="1:33" x14ac:dyDescent="0.25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</row>
    <row r="39" spans="1:33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</row>
    <row r="40" spans="1:33" x14ac:dyDescent="0.2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</row>
    <row r="41" spans="1:33" x14ac:dyDescent="0.25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</row>
    <row r="42" spans="1:33" x14ac:dyDescent="0.25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</row>
    <row r="43" spans="1:33" x14ac:dyDescent="0.2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</row>
    <row r="44" spans="1:33" x14ac:dyDescent="0.2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</row>
    <row r="45" spans="1:33" x14ac:dyDescent="0.25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</row>
    <row r="46" spans="1:33" x14ac:dyDescent="0.25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</row>
    <row r="47" spans="1:33" x14ac:dyDescent="0.25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</row>
    <row r="48" spans="1:33" x14ac:dyDescent="0.25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</row>
    <row r="49" spans="1:33" x14ac:dyDescent="0.25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</row>
  </sheetData>
  <pageMargins left="0.7" right="0.7" top="0.75" bottom="0.75" header="0.3" footer="0.3"/>
  <pageSetup orientation="portrait" r:id="rId1"/>
  <headerFooter>
    <oddFooter>&amp;C_x000D_&amp;1#&amp;"Aptos"&amp;10&amp;K0000FF Restricted - مقيد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2ADC9-24B7-4B65-8AFD-78A179574E2D}">
  <sheetPr codeName="Sheet4"/>
  <dimension ref="A1:T11"/>
  <sheetViews>
    <sheetView workbookViewId="0"/>
  </sheetViews>
  <sheetFormatPr defaultRowHeight="14.4" x14ac:dyDescent="0.3"/>
  <cols>
    <col min="1" max="1" width="2.69921875" customWidth="1"/>
    <col min="2" max="2" width="30.8984375" bestFit="1" customWidth="1"/>
    <col min="3" max="3" width="65.3984375" style="6" customWidth="1"/>
    <col min="4" max="11" width="21.59765625" customWidth="1"/>
    <col min="12" max="13" width="24.69921875" customWidth="1"/>
  </cols>
  <sheetData>
    <row r="1" spans="1:20" x14ac:dyDescent="0.3">
      <c r="A1" s="1"/>
      <c r="B1" s="1"/>
      <c r="C1" s="5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3.8" x14ac:dyDescent="0.25">
      <c r="A2" s="1"/>
      <c r="B2" s="2" t="s">
        <v>142</v>
      </c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2" customHeight="1" x14ac:dyDescent="0.3"/>
    <row r="4" spans="1:20" x14ac:dyDescent="0.3">
      <c r="B4" s="28" t="s">
        <v>136</v>
      </c>
      <c r="C4" s="29"/>
    </row>
    <row r="5" spans="1:20" x14ac:dyDescent="0.3">
      <c r="B5" s="28" t="s">
        <v>137</v>
      </c>
      <c r="C5" s="29"/>
    </row>
    <row r="6" spans="1:20" x14ac:dyDescent="0.3">
      <c r="B6" s="28" t="s">
        <v>138</v>
      </c>
      <c r="C6" s="29"/>
    </row>
    <row r="7" spans="1:20" x14ac:dyDescent="0.3">
      <c r="B7" s="28" t="s">
        <v>141</v>
      </c>
      <c r="C7" s="29"/>
    </row>
    <row r="8" spans="1:20" x14ac:dyDescent="0.3">
      <c r="B8" s="28" t="s">
        <v>139</v>
      </c>
      <c r="C8" s="240"/>
    </row>
    <row r="9" spans="1:20" x14ac:dyDescent="0.3">
      <c r="B9" s="28" t="s">
        <v>140</v>
      </c>
      <c r="C9" s="29"/>
    </row>
    <row r="10" spans="1:20" x14ac:dyDescent="0.3">
      <c r="B10" s="3"/>
      <c r="C10" s="30"/>
    </row>
    <row r="11" spans="1:20" x14ac:dyDescent="0.3">
      <c r="B11" s="28" t="s">
        <v>204</v>
      </c>
      <c r="C11" s="29">
        <v>2023</v>
      </c>
    </row>
  </sheetData>
  <pageMargins left="0.7" right="0.7" top="0.75" bottom="0.75" header="0.3" footer="0.3"/>
  <pageSetup orientation="portrait" r:id="rId1"/>
  <headerFooter>
    <oddFooter>&amp;C_x000D_&amp;1#&amp;"Aptos"&amp;10&amp;K0000FF Restricted - مقيد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83F50-9A3C-4285-8CED-67AC81592689}">
  <sheetPr codeName="Sheet14">
    <tabColor theme="7" tint="0.79998168889431442"/>
  </sheetPr>
  <dimension ref="A1:AG49"/>
  <sheetViews>
    <sheetView workbookViewId="0"/>
  </sheetViews>
  <sheetFormatPr defaultRowHeight="13.8" x14ac:dyDescent="0.25"/>
  <cols>
    <col min="1" max="1" width="2.69921875" customWidth="1"/>
  </cols>
  <sheetData>
    <row r="1" spans="1:33" x14ac:dyDescent="0.2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</row>
    <row r="2" spans="1:33" ht="90" x14ac:dyDescent="1.45">
      <c r="A2" s="21"/>
      <c r="B2" s="22" t="s">
        <v>314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</row>
    <row r="3" spans="1:33" x14ac:dyDescent="0.2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</row>
    <row r="4" spans="1:33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</row>
    <row r="5" spans="1:33" x14ac:dyDescent="0.2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</row>
    <row r="6" spans="1:33" x14ac:dyDescent="0.25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</row>
    <row r="7" spans="1:33" x14ac:dyDescent="0.25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</row>
    <row r="8" spans="1:33" x14ac:dyDescent="0.25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</row>
    <row r="9" spans="1:33" x14ac:dyDescent="0.25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</row>
    <row r="10" spans="1:33" x14ac:dyDescent="0.2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</row>
    <row r="11" spans="1:33" x14ac:dyDescent="0.25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</row>
    <row r="12" spans="1:33" x14ac:dyDescent="0.25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</row>
    <row r="13" spans="1:33" x14ac:dyDescent="0.2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</row>
    <row r="14" spans="1:33" x14ac:dyDescent="0.2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</row>
    <row r="15" spans="1:33" x14ac:dyDescent="0.2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</row>
    <row r="16" spans="1:33" x14ac:dyDescent="0.2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</row>
    <row r="17" spans="1:33" x14ac:dyDescent="0.2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</row>
    <row r="18" spans="1:33" x14ac:dyDescent="0.25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</row>
    <row r="19" spans="1:33" x14ac:dyDescent="0.2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</row>
    <row r="20" spans="1:33" x14ac:dyDescent="0.25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</row>
    <row r="21" spans="1:33" x14ac:dyDescent="0.25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</row>
    <row r="22" spans="1:33" x14ac:dyDescent="0.25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</row>
    <row r="23" spans="1:33" x14ac:dyDescent="0.25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</row>
    <row r="24" spans="1:33" x14ac:dyDescent="0.25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</row>
    <row r="25" spans="1:33" x14ac:dyDescent="0.25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</row>
    <row r="26" spans="1:33" x14ac:dyDescent="0.25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</row>
    <row r="27" spans="1:33" x14ac:dyDescent="0.25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</row>
    <row r="28" spans="1:33" x14ac:dyDescent="0.25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</row>
    <row r="29" spans="1:33" x14ac:dyDescent="0.25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</row>
    <row r="30" spans="1:33" x14ac:dyDescent="0.25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</row>
    <row r="31" spans="1:33" x14ac:dyDescent="0.25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</row>
    <row r="32" spans="1:33" x14ac:dyDescent="0.25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</row>
    <row r="33" spans="1:33" x14ac:dyDescent="0.25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</row>
    <row r="34" spans="1:33" x14ac:dyDescent="0.25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</row>
    <row r="35" spans="1:33" x14ac:dyDescent="0.25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</row>
    <row r="36" spans="1:33" x14ac:dyDescent="0.25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</row>
    <row r="37" spans="1:33" x14ac:dyDescent="0.25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</row>
    <row r="38" spans="1:33" x14ac:dyDescent="0.25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</row>
    <row r="39" spans="1:33" x14ac:dyDescent="0.25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</row>
    <row r="40" spans="1:33" x14ac:dyDescent="0.25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</row>
    <row r="41" spans="1:33" x14ac:dyDescent="0.25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</row>
    <row r="42" spans="1:33" x14ac:dyDescent="0.25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</row>
    <row r="43" spans="1:33" x14ac:dyDescent="0.25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</row>
    <row r="44" spans="1:33" x14ac:dyDescent="0.25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</row>
    <row r="45" spans="1:33" x14ac:dyDescent="0.25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</row>
    <row r="46" spans="1:33" x14ac:dyDescent="0.25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</row>
    <row r="47" spans="1:33" x14ac:dyDescent="0.25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</row>
    <row r="48" spans="1:33" x14ac:dyDescent="0.25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</row>
    <row r="49" spans="1:33" x14ac:dyDescent="0.25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</row>
  </sheetData>
  <pageMargins left="0.7" right="0.7" top="0.75" bottom="0.75" header="0.3" footer="0.3"/>
  <pageSetup orientation="portrait" r:id="rId1"/>
  <headerFooter>
    <oddFooter>&amp;C_x000D_&amp;1#&amp;"Aptos"&amp;10&amp;K0000FF Restricted - مقيد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67097-3402-429A-B282-123ACFAF12C3}">
  <sheetPr codeName="Sheet5">
    <tabColor theme="7" tint="0.59999389629810485"/>
  </sheetPr>
  <dimension ref="A1:X4"/>
  <sheetViews>
    <sheetView workbookViewId="0">
      <selection activeCell="B11" sqref="B11"/>
    </sheetView>
  </sheetViews>
  <sheetFormatPr defaultRowHeight="14.4" outlineLevelCol="1" x14ac:dyDescent="0.3"/>
  <cols>
    <col min="1" max="1" width="4.8984375" customWidth="1"/>
    <col min="2" max="2" width="91.3984375" customWidth="1"/>
    <col min="3" max="3" width="18.3984375" style="6" bestFit="1" customWidth="1"/>
    <col min="4" max="4" width="20.8984375" style="61" bestFit="1" customWidth="1"/>
    <col min="5" max="5" width="22.8984375" style="61" bestFit="1" customWidth="1"/>
    <col min="6" max="6" width="19.09765625" style="61" bestFit="1" customWidth="1"/>
    <col min="7" max="7" width="16" style="61" bestFit="1" customWidth="1"/>
    <col min="8" max="8" width="20.3984375" style="61" bestFit="1" customWidth="1"/>
    <col min="9" max="9" width="16" style="61" bestFit="1" customWidth="1"/>
    <col min="10" max="10" width="15.3984375" style="61" customWidth="1"/>
    <col min="11" max="17" width="15.3984375" style="61" customWidth="1" outlineLevel="1"/>
    <col min="18" max="19" width="8.09765625" customWidth="1"/>
  </cols>
  <sheetData>
    <row r="1" spans="1:24" x14ac:dyDescent="0.3">
      <c r="A1" s="1"/>
      <c r="B1" s="1"/>
      <c r="C1" s="5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2" t="s">
        <v>313</v>
      </c>
      <c r="C2" s="18" t="s">
        <v>30</v>
      </c>
      <c r="D2" s="19">
        <f>'Company - Corporate Details'!C11</f>
        <v>2023</v>
      </c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1"/>
      <c r="S2" s="1"/>
      <c r="T2" s="1"/>
      <c r="U2" s="1"/>
      <c r="V2" s="1"/>
      <c r="W2" s="1"/>
      <c r="X2" s="1"/>
    </row>
    <row r="3" spans="1:24" ht="15" customHeight="1" x14ac:dyDescent="0.3">
      <c r="B3" t="s">
        <v>317</v>
      </c>
    </row>
    <row r="4" spans="1:24" x14ac:dyDescent="0.3">
      <c r="D4" s="255"/>
    </row>
  </sheetData>
  <sheetProtection formatCells="0" formatColumns="0" formatRows="0"/>
  <pageMargins left="0.7" right="0.7" top="0.75" bottom="0.75" header="0.3" footer="0.3"/>
  <pageSetup orientation="portrait" r:id="rId1"/>
  <headerFooter>
    <oddFooter>&amp;C_x000D_&amp;1#&amp;"Aptos"&amp;10&amp;K0000FF Restricted - مقيد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569AE-64D9-4BBC-9FD1-A5CB4179F2DF}">
  <sheetPr codeName="Sheet15">
    <tabColor theme="3" tint="0.79998168889431442"/>
  </sheetPr>
  <dimension ref="A1:X4"/>
  <sheetViews>
    <sheetView zoomScale="85" zoomScaleNormal="85" workbookViewId="0">
      <selection activeCell="C9" sqref="C9:D9"/>
    </sheetView>
  </sheetViews>
  <sheetFormatPr defaultRowHeight="14.4" outlineLevelCol="1" x14ac:dyDescent="0.3"/>
  <cols>
    <col min="1" max="1" width="4.8984375" customWidth="1"/>
    <col min="2" max="2" width="89.796875" customWidth="1"/>
    <col min="3" max="3" width="18.3984375" style="6" bestFit="1" customWidth="1"/>
    <col min="4" max="4" width="20.8984375" style="61" bestFit="1" customWidth="1"/>
    <col min="5" max="5" width="22.8984375" style="61" bestFit="1" customWidth="1"/>
    <col min="6" max="6" width="19.09765625" style="61" bestFit="1" customWidth="1"/>
    <col min="7" max="7" width="16" style="61" bestFit="1" customWidth="1"/>
    <col min="8" max="8" width="20.3984375" style="61" bestFit="1" customWidth="1"/>
    <col min="9" max="9" width="16" style="61" bestFit="1" customWidth="1"/>
    <col min="10" max="10" width="15.3984375" style="61" customWidth="1"/>
    <col min="11" max="17" width="15.3984375" style="61" customWidth="1" outlineLevel="1"/>
    <col min="18" max="19" width="8.09765625" customWidth="1"/>
  </cols>
  <sheetData>
    <row r="1" spans="1:24" x14ac:dyDescent="0.3">
      <c r="A1" s="1"/>
      <c r="B1" s="1"/>
      <c r="C1" s="5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2" t="s">
        <v>315</v>
      </c>
      <c r="C2" s="18" t="s">
        <v>30</v>
      </c>
      <c r="D2" s="19">
        <f>'Company - Corporate Details'!C11</f>
        <v>2023</v>
      </c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1"/>
      <c r="S2" s="1"/>
      <c r="T2" s="1"/>
      <c r="U2" s="1"/>
      <c r="V2" s="1"/>
      <c r="W2" s="1"/>
      <c r="X2" s="1"/>
    </row>
    <row r="3" spans="1:24" ht="15" customHeight="1" x14ac:dyDescent="0.3">
      <c r="B3" t="s">
        <v>316</v>
      </c>
    </row>
    <row r="4" spans="1:24" x14ac:dyDescent="0.3">
      <c r="D4" s="255"/>
    </row>
  </sheetData>
  <sheetProtection formatCells="0" formatColumns="0" formatRows="0"/>
  <pageMargins left="0.7" right="0.7" top="0.75" bottom="0.75" header="0.3" footer="0.3"/>
  <pageSetup orientation="portrait" r:id="rId1"/>
  <headerFooter>
    <oddFooter>&amp;C_x000D_&amp;1#&amp;"Aptos"&amp;10&amp;K0000FF Restricted - مقيد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4DCFF-1206-4C4B-A876-30EBDFFC84B7}">
  <sheetPr codeName="Sheet6">
    <tabColor theme="7" tint="0.79998168889431442"/>
  </sheetPr>
  <dimension ref="A1:AG49"/>
  <sheetViews>
    <sheetView workbookViewId="0">
      <selection activeCell="J12" sqref="J12"/>
    </sheetView>
  </sheetViews>
  <sheetFormatPr defaultRowHeight="13.8" x14ac:dyDescent="0.25"/>
  <cols>
    <col min="1" max="1" width="2.69921875" customWidth="1"/>
  </cols>
  <sheetData>
    <row r="1" spans="1:33" x14ac:dyDescent="0.2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</row>
    <row r="2" spans="1:33" ht="90" x14ac:dyDescent="1.45">
      <c r="A2" s="21"/>
      <c r="B2" s="22" t="s">
        <v>107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</row>
    <row r="3" spans="1:33" x14ac:dyDescent="0.2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</row>
    <row r="4" spans="1:33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</row>
    <row r="5" spans="1:33" x14ac:dyDescent="0.2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</row>
    <row r="6" spans="1:33" x14ac:dyDescent="0.25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</row>
    <row r="7" spans="1:33" x14ac:dyDescent="0.25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</row>
    <row r="8" spans="1:33" x14ac:dyDescent="0.25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</row>
    <row r="9" spans="1:33" x14ac:dyDescent="0.25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</row>
    <row r="10" spans="1:33" x14ac:dyDescent="0.2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</row>
    <row r="11" spans="1:33" x14ac:dyDescent="0.25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</row>
    <row r="12" spans="1:33" x14ac:dyDescent="0.25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</row>
    <row r="13" spans="1:33" x14ac:dyDescent="0.2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</row>
    <row r="14" spans="1:33" x14ac:dyDescent="0.2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</row>
    <row r="15" spans="1:33" x14ac:dyDescent="0.2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</row>
    <row r="16" spans="1:33" x14ac:dyDescent="0.2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</row>
    <row r="17" spans="1:33" x14ac:dyDescent="0.2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</row>
    <row r="18" spans="1:33" x14ac:dyDescent="0.25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</row>
    <row r="19" spans="1:33" x14ac:dyDescent="0.2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</row>
    <row r="20" spans="1:33" x14ac:dyDescent="0.25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</row>
    <row r="21" spans="1:33" x14ac:dyDescent="0.25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</row>
    <row r="22" spans="1:33" x14ac:dyDescent="0.25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</row>
    <row r="23" spans="1:33" x14ac:dyDescent="0.25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</row>
    <row r="24" spans="1:33" x14ac:dyDescent="0.25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</row>
    <row r="25" spans="1:33" x14ac:dyDescent="0.25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</row>
    <row r="26" spans="1:33" x14ac:dyDescent="0.25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</row>
    <row r="27" spans="1:33" x14ac:dyDescent="0.25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</row>
    <row r="28" spans="1:33" x14ac:dyDescent="0.25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</row>
    <row r="29" spans="1:33" x14ac:dyDescent="0.25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</row>
    <row r="30" spans="1:33" x14ac:dyDescent="0.25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</row>
    <row r="31" spans="1:33" x14ac:dyDescent="0.25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</row>
    <row r="32" spans="1:33" x14ac:dyDescent="0.25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</row>
    <row r="33" spans="1:33" x14ac:dyDescent="0.25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</row>
    <row r="34" spans="1:33" x14ac:dyDescent="0.25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</row>
    <row r="35" spans="1:33" x14ac:dyDescent="0.25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</row>
    <row r="36" spans="1:33" x14ac:dyDescent="0.25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</row>
    <row r="37" spans="1:33" x14ac:dyDescent="0.25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</row>
    <row r="38" spans="1:33" x14ac:dyDescent="0.25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</row>
    <row r="39" spans="1:33" x14ac:dyDescent="0.25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</row>
    <row r="40" spans="1:33" x14ac:dyDescent="0.25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</row>
    <row r="41" spans="1:33" x14ac:dyDescent="0.25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</row>
    <row r="42" spans="1:33" x14ac:dyDescent="0.25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</row>
    <row r="43" spans="1:33" x14ac:dyDescent="0.25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</row>
    <row r="44" spans="1:33" x14ac:dyDescent="0.25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</row>
    <row r="45" spans="1:33" x14ac:dyDescent="0.25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</row>
    <row r="46" spans="1:33" x14ac:dyDescent="0.25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</row>
    <row r="47" spans="1:33" x14ac:dyDescent="0.25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</row>
    <row r="48" spans="1:33" x14ac:dyDescent="0.25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</row>
    <row r="49" spans="1:33" x14ac:dyDescent="0.25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</row>
  </sheetData>
  <pageMargins left="0.7" right="0.7" top="0.75" bottom="0.75" header="0.3" footer="0.3"/>
  <pageSetup orientation="portrait" r:id="rId1"/>
  <headerFooter>
    <oddFooter>&amp;C_x000D_&amp;1#&amp;"Aptos"&amp;10&amp;K0000FF Restricted - مقيد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DEF4A-E964-49B5-A4EB-A629B7593070}">
  <sheetPr codeName="Sheet8">
    <tabColor theme="7" tint="0.39997558519241921"/>
  </sheetPr>
  <dimension ref="A1:Z268"/>
  <sheetViews>
    <sheetView topLeftCell="A61" zoomScale="70" zoomScaleNormal="70" workbookViewId="0">
      <selection activeCell="E10" sqref="E10"/>
    </sheetView>
  </sheetViews>
  <sheetFormatPr defaultColWidth="9.09765625" defaultRowHeight="14.4" x14ac:dyDescent="0.3"/>
  <cols>
    <col min="1" max="1" width="2.69921875" style="77" customWidth="1"/>
    <col min="2" max="2" width="3.09765625" style="77" bestFit="1" customWidth="1"/>
    <col min="3" max="3" width="32.8984375" style="77" bestFit="1" customWidth="1"/>
    <col min="4" max="4" width="13.8984375" style="80" bestFit="1" customWidth="1"/>
    <col min="5" max="8" width="15" style="77" bestFit="1" customWidth="1"/>
    <col min="9" max="15" width="16.09765625" style="77" bestFit="1" customWidth="1"/>
    <col min="16" max="16" width="16.09765625" style="77" customWidth="1"/>
    <col min="17" max="17" width="17.69921875" style="77" bestFit="1" customWidth="1"/>
    <col min="18" max="19" width="24.69921875" style="77" customWidth="1"/>
    <col min="20" max="16384" width="9.09765625" style="77"/>
  </cols>
  <sheetData>
    <row r="1" spans="1:26" x14ac:dyDescent="0.3">
      <c r="A1" s="75"/>
      <c r="B1" s="75"/>
      <c r="C1" s="75"/>
      <c r="D1" s="76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</row>
    <row r="2" spans="1:26" ht="13.8" x14ac:dyDescent="0.25">
      <c r="A2" s="75"/>
      <c r="B2" s="75"/>
      <c r="C2" s="78" t="s">
        <v>108</v>
      </c>
      <c r="D2" s="79" t="s">
        <v>30</v>
      </c>
      <c r="E2" s="157">
        <f>'Company - Corporate Details'!C11</f>
        <v>2023</v>
      </c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</row>
    <row r="3" spans="1:26" ht="12" customHeight="1" x14ac:dyDescent="0.3"/>
    <row r="4" spans="1:26" ht="12" customHeight="1" x14ac:dyDescent="0.25">
      <c r="C4" s="165" t="s">
        <v>26</v>
      </c>
      <c r="D4" s="83"/>
      <c r="E4" s="84"/>
      <c r="F4" s="84"/>
      <c r="G4" s="84"/>
      <c r="H4" s="84"/>
      <c r="I4" s="85" t="s">
        <v>0</v>
      </c>
      <c r="J4" s="86"/>
    </row>
    <row r="5" spans="1:26" ht="12" customHeight="1" x14ac:dyDescent="0.25">
      <c r="C5" s="166" t="s">
        <v>248</v>
      </c>
      <c r="D5" s="83"/>
      <c r="E5" s="84"/>
      <c r="F5" s="84"/>
      <c r="G5" s="84"/>
      <c r="H5" s="84"/>
      <c r="I5" s="167"/>
      <c r="J5" s="84"/>
    </row>
    <row r="6" spans="1:26" ht="12" customHeight="1" x14ac:dyDescent="0.25">
      <c r="C6" s="166" t="s">
        <v>27</v>
      </c>
      <c r="D6" s="83"/>
      <c r="E6" s="84"/>
      <c r="F6" s="84"/>
      <c r="G6" s="84"/>
      <c r="H6" s="84"/>
      <c r="I6" s="167"/>
      <c r="J6" s="84"/>
    </row>
    <row r="7" spans="1:26" ht="12" customHeight="1" x14ac:dyDescent="0.25">
      <c r="C7" s="168" t="s">
        <v>196</v>
      </c>
      <c r="D7" s="83"/>
      <c r="E7" s="84"/>
      <c r="F7" s="84"/>
      <c r="G7" s="84"/>
      <c r="H7" s="84"/>
      <c r="I7" s="84" t="s">
        <v>65</v>
      </c>
      <c r="J7" s="89" t="s">
        <v>66</v>
      </c>
    </row>
    <row r="8" spans="1:26" ht="12" customHeight="1" x14ac:dyDescent="0.25">
      <c r="C8" s="168" t="s">
        <v>33</v>
      </c>
      <c r="D8" s="83"/>
      <c r="E8" s="84"/>
      <c r="I8" s="90" t="s">
        <v>65</v>
      </c>
      <c r="J8" s="89" t="s">
        <v>334</v>
      </c>
    </row>
    <row r="9" spans="1:26" ht="12" customHeight="1" x14ac:dyDescent="0.3">
      <c r="C9" s="165" t="s">
        <v>245</v>
      </c>
      <c r="D9" s="83"/>
      <c r="E9" s="84"/>
      <c r="F9" s="91"/>
      <c r="G9" s="91"/>
      <c r="H9" s="91"/>
      <c r="I9" s="300" t="s">
        <v>65</v>
      </c>
      <c r="J9" s="89" t="s">
        <v>335</v>
      </c>
      <c r="K9" s="89"/>
      <c r="L9" s="91"/>
      <c r="N9" s="92"/>
      <c r="O9" s="92"/>
      <c r="P9" s="92"/>
      <c r="Q9" s="92"/>
    </row>
    <row r="10" spans="1:26" thickBot="1" x14ac:dyDescent="0.3">
      <c r="C10" s="93" t="s">
        <v>3</v>
      </c>
      <c r="D10" s="94" t="s">
        <v>1</v>
      </c>
      <c r="E10" s="94" t="s">
        <v>336</v>
      </c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</row>
    <row r="11" spans="1:26" ht="13.8" x14ac:dyDescent="0.25">
      <c r="C11" s="96"/>
      <c r="D11" s="96"/>
      <c r="E11" s="96"/>
      <c r="F11" s="96"/>
    </row>
    <row r="12" spans="1:26" ht="13.8" x14ac:dyDescent="0.25">
      <c r="C12" s="97" t="s">
        <v>26</v>
      </c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8"/>
    </row>
    <row r="13" spans="1:26" ht="13.8" x14ac:dyDescent="0.25">
      <c r="C13" s="169" t="s">
        <v>228</v>
      </c>
      <c r="D13" s="99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</row>
    <row r="14" spans="1:26" ht="13.8" x14ac:dyDescent="0.25"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</row>
    <row r="15" spans="1:26" ht="27.6" x14ac:dyDescent="0.25">
      <c r="C15" s="96"/>
      <c r="D15" s="96"/>
      <c r="E15" s="170" t="s">
        <v>130</v>
      </c>
      <c r="F15" s="170" t="s">
        <v>131</v>
      </c>
      <c r="G15" s="170" t="s">
        <v>109</v>
      </c>
      <c r="H15" s="170" t="s">
        <v>110</v>
      </c>
      <c r="I15" s="170" t="s">
        <v>111</v>
      </c>
      <c r="J15" s="170" t="s">
        <v>112</v>
      </c>
      <c r="K15" s="170" t="s">
        <v>113</v>
      </c>
      <c r="L15" s="170" t="s">
        <v>114</v>
      </c>
      <c r="M15" s="170" t="s">
        <v>115</v>
      </c>
      <c r="N15" s="170" t="s">
        <v>116</v>
      </c>
      <c r="O15" s="170" t="s">
        <v>117</v>
      </c>
      <c r="P15" s="170"/>
      <c r="Q15" s="171" t="s">
        <v>118</v>
      </c>
    </row>
    <row r="16" spans="1:26" s="101" customFormat="1" x14ac:dyDescent="0.3">
      <c r="C16" s="102" t="s">
        <v>119</v>
      </c>
      <c r="D16" s="103"/>
      <c r="E16" s="104"/>
      <c r="F16" s="104"/>
      <c r="G16" s="172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250"/>
    </row>
    <row r="17" spans="2:18" x14ac:dyDescent="0.3">
      <c r="C17" s="105" t="s">
        <v>120</v>
      </c>
      <c r="D17" s="106" t="s">
        <v>2</v>
      </c>
      <c r="E17" s="143"/>
      <c r="F17" s="143"/>
      <c r="G17" s="143"/>
      <c r="H17" s="143"/>
      <c r="I17" s="161">
        <f>I35+I54+I72+I90+I108+I126+I144+I162+I180+I198</f>
        <v>0</v>
      </c>
      <c r="J17" s="161">
        <f t="shared" ref="J17:O17" si="0">J35+J54+J72+J90+J108+J126+J144+J162+J180+J198</f>
        <v>0</v>
      </c>
      <c r="K17" s="161">
        <f t="shared" si="0"/>
        <v>0</v>
      </c>
      <c r="L17" s="161">
        <f t="shared" si="0"/>
        <v>0</v>
      </c>
      <c r="M17" s="161">
        <f t="shared" si="0"/>
        <v>0</v>
      </c>
      <c r="N17" s="161">
        <f t="shared" si="0"/>
        <v>0</v>
      </c>
      <c r="O17" s="161">
        <f t="shared" si="0"/>
        <v>0</v>
      </c>
      <c r="P17" s="163"/>
      <c r="Q17" s="180">
        <f>SUM(E17:O17)</f>
        <v>0</v>
      </c>
      <c r="R17" s="134"/>
    </row>
    <row r="18" spans="2:18" x14ac:dyDescent="0.3">
      <c r="C18" s="105" t="s">
        <v>121</v>
      </c>
      <c r="D18" s="106" t="s">
        <v>2</v>
      </c>
      <c r="E18" s="143"/>
      <c r="F18" s="143"/>
      <c r="G18" s="143"/>
      <c r="H18" s="143"/>
      <c r="I18" s="161">
        <f t="shared" ref="I18:O18" si="1">I36+I55+I73+I91+I109+I127+I145+I163+I181+I199</f>
        <v>0</v>
      </c>
      <c r="J18" s="161">
        <f t="shared" si="1"/>
        <v>0</v>
      </c>
      <c r="K18" s="161">
        <f t="shared" si="1"/>
        <v>0</v>
      </c>
      <c r="L18" s="161">
        <f t="shared" si="1"/>
        <v>0</v>
      </c>
      <c r="M18" s="161">
        <f t="shared" si="1"/>
        <v>0</v>
      </c>
      <c r="N18" s="161">
        <f t="shared" si="1"/>
        <v>0</v>
      </c>
      <c r="O18" s="161">
        <f t="shared" si="1"/>
        <v>0</v>
      </c>
      <c r="P18" s="163"/>
      <c r="Q18" s="180">
        <f t="shared" ref="Q18:Q21" si="2">SUM(E18:O18)</f>
        <v>0</v>
      </c>
      <c r="R18" s="134"/>
    </row>
    <row r="19" spans="2:18" x14ac:dyDescent="0.3">
      <c r="C19" s="110" t="s">
        <v>122</v>
      </c>
      <c r="D19" s="106" t="s">
        <v>2</v>
      </c>
      <c r="E19" s="107"/>
      <c r="F19" s="107"/>
      <c r="G19" s="107"/>
      <c r="H19" s="107"/>
      <c r="I19" s="161">
        <f t="shared" ref="I19:O19" si="3">I37+I56+I74+I92+I110+I128+I146+I164+I182+I200</f>
        <v>0</v>
      </c>
      <c r="J19" s="161">
        <f t="shared" si="3"/>
        <v>0</v>
      </c>
      <c r="K19" s="161">
        <f t="shared" si="3"/>
        <v>0</v>
      </c>
      <c r="L19" s="161">
        <f t="shared" si="3"/>
        <v>0</v>
      </c>
      <c r="M19" s="161">
        <f t="shared" si="3"/>
        <v>0</v>
      </c>
      <c r="N19" s="161">
        <f t="shared" si="3"/>
        <v>0</v>
      </c>
      <c r="O19" s="161">
        <f t="shared" si="3"/>
        <v>0</v>
      </c>
      <c r="P19" s="163"/>
      <c r="Q19" s="180">
        <f t="shared" si="2"/>
        <v>0</v>
      </c>
      <c r="R19" s="134"/>
    </row>
    <row r="20" spans="2:18" x14ac:dyDescent="0.3">
      <c r="C20" s="110" t="s">
        <v>123</v>
      </c>
      <c r="D20" s="106" t="s">
        <v>2</v>
      </c>
      <c r="E20" s="107"/>
      <c r="F20" s="107"/>
      <c r="G20" s="107"/>
      <c r="H20" s="107"/>
      <c r="I20" s="161">
        <f t="shared" ref="I20:O20" si="4">I38+I57+I75+I93+I111+I129+I147+I165+I183+I201</f>
        <v>0</v>
      </c>
      <c r="J20" s="161">
        <f t="shared" si="4"/>
        <v>0</v>
      </c>
      <c r="K20" s="161">
        <f t="shared" si="4"/>
        <v>0</v>
      </c>
      <c r="L20" s="161">
        <f t="shared" si="4"/>
        <v>0</v>
      </c>
      <c r="M20" s="161">
        <f t="shared" si="4"/>
        <v>0</v>
      </c>
      <c r="N20" s="161">
        <f t="shared" si="4"/>
        <v>0</v>
      </c>
      <c r="O20" s="161">
        <f t="shared" si="4"/>
        <v>0</v>
      </c>
      <c r="P20" s="163"/>
      <c r="Q20" s="180">
        <f t="shared" si="2"/>
        <v>0</v>
      </c>
      <c r="R20" s="134"/>
    </row>
    <row r="21" spans="2:18" x14ac:dyDescent="0.3">
      <c r="C21" s="105" t="s">
        <v>124</v>
      </c>
      <c r="D21" s="106" t="s">
        <v>2</v>
      </c>
      <c r="E21" s="161">
        <f t="shared" ref="E21" si="5">SUM(E17:E20)</f>
        <v>0</v>
      </c>
      <c r="F21" s="161">
        <f>SUM(F17:F20)</f>
        <v>0</v>
      </c>
      <c r="G21" s="161">
        <f>SUM(G17:G20)</f>
        <v>0</v>
      </c>
      <c r="H21" s="161">
        <f t="shared" ref="H21" si="6">SUM(H17:H20)</f>
        <v>0</v>
      </c>
      <c r="I21" s="161">
        <f t="shared" ref="I21:O21" si="7">SUM(I17:I20)</f>
        <v>0</v>
      </c>
      <c r="J21" s="161">
        <f t="shared" si="7"/>
        <v>0</v>
      </c>
      <c r="K21" s="161">
        <f t="shared" si="7"/>
        <v>0</v>
      </c>
      <c r="L21" s="161">
        <f t="shared" si="7"/>
        <v>0</v>
      </c>
      <c r="M21" s="161">
        <f t="shared" si="7"/>
        <v>0</v>
      </c>
      <c r="N21" s="161">
        <f t="shared" si="7"/>
        <v>0</v>
      </c>
      <c r="O21" s="161">
        <f t="shared" si="7"/>
        <v>0</v>
      </c>
      <c r="P21" s="161"/>
      <c r="Q21" s="161">
        <f t="shared" si="2"/>
        <v>0</v>
      </c>
      <c r="R21" s="134"/>
    </row>
    <row r="22" spans="2:18" x14ac:dyDescent="0.3">
      <c r="C22" s="113"/>
      <c r="D22" s="114"/>
      <c r="E22" s="111"/>
      <c r="F22" s="111"/>
      <c r="G22" s="115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34"/>
    </row>
    <row r="23" spans="2:18" x14ac:dyDescent="0.3">
      <c r="C23" s="116" t="s">
        <v>125</v>
      </c>
      <c r="D23" s="117"/>
      <c r="E23" s="120"/>
      <c r="F23" s="120"/>
      <c r="G23" s="15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34"/>
    </row>
    <row r="24" spans="2:18" x14ac:dyDescent="0.3">
      <c r="C24" s="105" t="s">
        <v>120</v>
      </c>
      <c r="D24" s="106" t="s">
        <v>2</v>
      </c>
      <c r="E24" s="143"/>
      <c r="F24" s="143"/>
      <c r="G24" s="143"/>
      <c r="H24" s="143"/>
      <c r="I24" s="161">
        <f t="shared" ref="I24:O24" si="8">I42+I61+I79+I97+I115+I133+I151+I169+I187+I205</f>
        <v>0</v>
      </c>
      <c r="J24" s="161">
        <f>J42+J61+J79+J97+J115+J133+J151+J169+J187+J205</f>
        <v>0</v>
      </c>
      <c r="K24" s="161">
        <f t="shared" si="8"/>
        <v>0</v>
      </c>
      <c r="L24" s="161">
        <f t="shared" si="8"/>
        <v>0</v>
      </c>
      <c r="M24" s="161">
        <f t="shared" si="8"/>
        <v>0</v>
      </c>
      <c r="N24" s="161">
        <f t="shared" si="8"/>
        <v>0</v>
      </c>
      <c r="O24" s="161">
        <f t="shared" si="8"/>
        <v>0</v>
      </c>
      <c r="P24" s="163"/>
      <c r="Q24" s="180">
        <f t="shared" ref="Q24:Q27" si="9">SUM(E24:O24)</f>
        <v>0</v>
      </c>
      <c r="R24" s="134"/>
    </row>
    <row r="25" spans="2:18" x14ac:dyDescent="0.3">
      <c r="C25" s="105" t="s">
        <v>126</v>
      </c>
      <c r="D25" s="106" t="s">
        <v>2</v>
      </c>
      <c r="E25" s="143"/>
      <c r="F25" s="143"/>
      <c r="G25" s="143"/>
      <c r="H25" s="143"/>
      <c r="I25" s="161">
        <f>I43+I62+I80+I98+I116+I134+I152+I170+I188+I206</f>
        <v>0</v>
      </c>
      <c r="J25" s="161">
        <f t="shared" ref="J25:O25" si="10">J43+J62+J80+J98+J116+J134+J152+J170+J188+J206</f>
        <v>0</v>
      </c>
      <c r="K25" s="161">
        <f t="shared" si="10"/>
        <v>0</v>
      </c>
      <c r="L25" s="161">
        <f t="shared" si="10"/>
        <v>0</v>
      </c>
      <c r="M25" s="161">
        <f t="shared" si="10"/>
        <v>0</v>
      </c>
      <c r="N25" s="161">
        <f t="shared" si="10"/>
        <v>0</v>
      </c>
      <c r="O25" s="161">
        <f t="shared" si="10"/>
        <v>0</v>
      </c>
      <c r="P25" s="163"/>
      <c r="Q25" s="180">
        <f>SUM(E25:O25)</f>
        <v>0</v>
      </c>
      <c r="R25" s="134"/>
    </row>
    <row r="26" spans="2:18" x14ac:dyDescent="0.3">
      <c r="C26" s="110" t="s">
        <v>122</v>
      </c>
      <c r="D26" s="106" t="s">
        <v>2</v>
      </c>
      <c r="E26" s="173"/>
      <c r="F26" s="107"/>
      <c r="G26" s="107"/>
      <c r="H26" s="107"/>
      <c r="I26" s="161">
        <f t="shared" ref="I26:O26" si="11">I44+I63+I81+I99+I117+I135+I153+I171+I189+I207</f>
        <v>0</v>
      </c>
      <c r="J26" s="161">
        <f t="shared" si="11"/>
        <v>0</v>
      </c>
      <c r="K26" s="161">
        <f t="shared" si="11"/>
        <v>0</v>
      </c>
      <c r="L26" s="161">
        <f t="shared" si="11"/>
        <v>0</v>
      </c>
      <c r="M26" s="161">
        <f t="shared" si="11"/>
        <v>0</v>
      </c>
      <c r="N26" s="161">
        <f t="shared" si="11"/>
        <v>0</v>
      </c>
      <c r="O26" s="161">
        <f t="shared" si="11"/>
        <v>0</v>
      </c>
      <c r="P26" s="163"/>
      <c r="Q26" s="180">
        <f t="shared" si="9"/>
        <v>0</v>
      </c>
      <c r="R26" s="134"/>
    </row>
    <row r="27" spans="2:18" x14ac:dyDescent="0.3">
      <c r="C27" s="105" t="s">
        <v>124</v>
      </c>
      <c r="D27" s="121" t="s">
        <v>2</v>
      </c>
      <c r="E27" s="160">
        <f t="shared" ref="E27:O27" si="12">SUM(E24:E26)</f>
        <v>0</v>
      </c>
      <c r="F27" s="160">
        <f t="shared" si="12"/>
        <v>0</v>
      </c>
      <c r="G27" s="160">
        <f t="shared" si="12"/>
        <v>0</v>
      </c>
      <c r="H27" s="160">
        <f t="shared" si="12"/>
        <v>0</v>
      </c>
      <c r="I27" s="160">
        <f t="shared" si="12"/>
        <v>0</v>
      </c>
      <c r="J27" s="160">
        <f t="shared" si="12"/>
        <v>0</v>
      </c>
      <c r="K27" s="160">
        <f t="shared" si="12"/>
        <v>0</v>
      </c>
      <c r="L27" s="160">
        <f t="shared" si="12"/>
        <v>0</v>
      </c>
      <c r="M27" s="160">
        <f t="shared" si="12"/>
        <v>0</v>
      </c>
      <c r="N27" s="160">
        <f t="shared" si="12"/>
        <v>0</v>
      </c>
      <c r="O27" s="160">
        <f t="shared" si="12"/>
        <v>0</v>
      </c>
      <c r="P27" s="160"/>
      <c r="Q27" s="160">
        <f t="shared" si="9"/>
        <v>0</v>
      </c>
      <c r="R27" s="134"/>
    </row>
    <row r="28" spans="2:18" x14ac:dyDescent="0.3">
      <c r="C28" s="128"/>
      <c r="D28" s="114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11"/>
      <c r="R28" s="134"/>
    </row>
    <row r="29" spans="2:18" x14ac:dyDescent="0.3">
      <c r="C29" s="116" t="s">
        <v>127</v>
      </c>
      <c r="D29" s="117" t="s">
        <v>2</v>
      </c>
      <c r="E29" s="159">
        <f>SUM(E21,-E27)</f>
        <v>0</v>
      </c>
      <c r="F29" s="159">
        <f t="shared" ref="F29:O29" si="13">SUM(F21,-F27)</f>
        <v>0</v>
      </c>
      <c r="G29" s="159">
        <f t="shared" si="13"/>
        <v>0</v>
      </c>
      <c r="H29" s="159">
        <f t="shared" si="13"/>
        <v>0</v>
      </c>
      <c r="I29" s="159">
        <f t="shared" si="13"/>
        <v>0</v>
      </c>
      <c r="J29" s="159">
        <f t="shared" si="13"/>
        <v>0</v>
      </c>
      <c r="K29" s="159">
        <f t="shared" si="13"/>
        <v>0</v>
      </c>
      <c r="L29" s="159">
        <f t="shared" si="13"/>
        <v>0</v>
      </c>
      <c r="M29" s="159">
        <f t="shared" si="13"/>
        <v>0</v>
      </c>
      <c r="N29" s="159">
        <f t="shared" si="13"/>
        <v>0</v>
      </c>
      <c r="O29" s="159">
        <f t="shared" si="13"/>
        <v>0</v>
      </c>
      <c r="P29" s="159"/>
      <c r="Q29" s="159">
        <f>SUM(E29:O29)</f>
        <v>0</v>
      </c>
      <c r="R29" s="134"/>
    </row>
    <row r="31" spans="2:18" ht="13.8" x14ac:dyDescent="0.25">
      <c r="B31" s="99">
        <v>1</v>
      </c>
      <c r="C31" s="99" t="s">
        <v>57</v>
      </c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</row>
    <row r="32" spans="2:18" ht="13.8" x14ac:dyDescent="0.25"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</row>
    <row r="33" spans="3:17" ht="27.6" x14ac:dyDescent="0.25">
      <c r="C33" s="96"/>
      <c r="D33" s="96"/>
      <c r="E33" s="170" t="s">
        <v>130</v>
      </c>
      <c r="F33" s="170" t="s">
        <v>131</v>
      </c>
      <c r="G33" s="170" t="s">
        <v>109</v>
      </c>
      <c r="H33" s="170" t="s">
        <v>110</v>
      </c>
      <c r="I33" s="170" t="s">
        <v>111</v>
      </c>
      <c r="J33" s="170" t="s">
        <v>112</v>
      </c>
      <c r="K33" s="170" t="s">
        <v>113</v>
      </c>
      <c r="L33" s="170" t="s">
        <v>114</v>
      </c>
      <c r="M33" s="170" t="s">
        <v>115</v>
      </c>
      <c r="N33" s="170" t="s">
        <v>116</v>
      </c>
      <c r="O33" s="170" t="s">
        <v>117</v>
      </c>
      <c r="P33" s="170"/>
      <c r="Q33" s="171" t="s">
        <v>118</v>
      </c>
    </row>
    <row r="34" spans="3:17" s="101" customFormat="1" x14ac:dyDescent="0.3">
      <c r="C34" s="102" t="s">
        <v>119</v>
      </c>
      <c r="D34" s="103"/>
      <c r="E34" s="104"/>
      <c r="F34" s="104"/>
      <c r="G34" s="172"/>
      <c r="H34" s="104"/>
      <c r="I34" s="104"/>
      <c r="J34" s="104"/>
      <c r="K34" s="104"/>
      <c r="L34" s="104"/>
      <c r="M34" s="104"/>
      <c r="N34" s="104"/>
      <c r="O34" s="104"/>
      <c r="P34" s="104"/>
      <c r="Q34" s="104"/>
    </row>
    <row r="35" spans="3:17" x14ac:dyDescent="0.3">
      <c r="C35" s="105" t="s">
        <v>120</v>
      </c>
      <c r="D35" s="106" t="s">
        <v>2</v>
      </c>
      <c r="E35" s="181">
        <f>E17*'Company - Additional Info'!$D$177</f>
        <v>0</v>
      </c>
      <c r="F35" s="181">
        <f>F17*'Company - Additional Info'!$D$177</f>
        <v>0</v>
      </c>
      <c r="G35" s="181">
        <f>G17*'Company - Additional Info'!$D$177</f>
        <v>0</v>
      </c>
      <c r="H35" s="181">
        <f>H17*'Company - Additional Info'!$D$177</f>
        <v>0</v>
      </c>
      <c r="I35" s="143"/>
      <c r="J35" s="143"/>
      <c r="K35" s="143"/>
      <c r="L35" s="143"/>
      <c r="M35" s="143"/>
      <c r="N35" s="143"/>
      <c r="O35" s="143"/>
      <c r="P35" s="163"/>
      <c r="Q35" s="180">
        <f>SUM(E35:O35)</f>
        <v>0</v>
      </c>
    </row>
    <row r="36" spans="3:17" x14ac:dyDescent="0.3">
      <c r="C36" s="105" t="s">
        <v>121</v>
      </c>
      <c r="D36" s="106" t="s">
        <v>2</v>
      </c>
      <c r="E36" s="181">
        <f>E18*'Company - Additional Info'!$D$177</f>
        <v>0</v>
      </c>
      <c r="F36" s="181">
        <f>F18*'Company - Additional Info'!$D$177</f>
        <v>0</v>
      </c>
      <c r="G36" s="181">
        <f>G18*'Company - Additional Info'!$D$177</f>
        <v>0</v>
      </c>
      <c r="H36" s="181">
        <f>H18*'Company - Additional Info'!$D$177</f>
        <v>0</v>
      </c>
      <c r="I36" s="143"/>
      <c r="J36" s="143"/>
      <c r="K36" s="143"/>
      <c r="L36" s="143"/>
      <c r="M36" s="143"/>
      <c r="N36" s="143"/>
      <c r="O36" s="143"/>
      <c r="P36" s="163"/>
      <c r="Q36" s="180">
        <f t="shared" ref="Q36:Q39" si="14">SUM(E36:O36)</f>
        <v>0</v>
      </c>
    </row>
    <row r="37" spans="3:17" x14ac:dyDescent="0.3">
      <c r="C37" s="110" t="s">
        <v>122</v>
      </c>
      <c r="D37" s="106" t="s">
        <v>2</v>
      </c>
      <c r="E37" s="181">
        <f>E19*'Company - Additional Info'!$D$177</f>
        <v>0</v>
      </c>
      <c r="F37" s="181">
        <f>F19*'Company - Additional Info'!$D$177</f>
        <v>0</v>
      </c>
      <c r="G37" s="181">
        <f>G19*'Company - Additional Info'!$D$177</f>
        <v>0</v>
      </c>
      <c r="H37" s="181">
        <f>H19*'Company - Additional Info'!$D$177</f>
        <v>0</v>
      </c>
      <c r="I37" s="107"/>
      <c r="J37" s="107"/>
      <c r="K37" s="107"/>
      <c r="L37" s="107"/>
      <c r="M37" s="107"/>
      <c r="N37" s="107"/>
      <c r="O37" s="107"/>
      <c r="P37" s="163"/>
      <c r="Q37" s="180">
        <f t="shared" si="14"/>
        <v>0</v>
      </c>
    </row>
    <row r="38" spans="3:17" x14ac:dyDescent="0.3">
      <c r="C38" s="110" t="s">
        <v>123</v>
      </c>
      <c r="D38" s="106" t="s">
        <v>2</v>
      </c>
      <c r="E38" s="181">
        <f>E20*'Company - Additional Info'!$D$177</f>
        <v>0</v>
      </c>
      <c r="F38" s="181">
        <f>F20*'Company - Additional Info'!$D$177</f>
        <v>0</v>
      </c>
      <c r="G38" s="181">
        <f>G20*'Company - Additional Info'!$D$177</f>
        <v>0</v>
      </c>
      <c r="H38" s="181">
        <f>H20*'Company - Additional Info'!$D$177</f>
        <v>0</v>
      </c>
      <c r="I38" s="107"/>
      <c r="J38" s="107"/>
      <c r="K38" s="107"/>
      <c r="L38" s="107"/>
      <c r="M38" s="107"/>
      <c r="N38" s="107"/>
      <c r="O38" s="107"/>
      <c r="P38" s="163"/>
      <c r="Q38" s="180">
        <f t="shared" si="14"/>
        <v>0</v>
      </c>
    </row>
    <row r="39" spans="3:17" x14ac:dyDescent="0.3">
      <c r="C39" s="105" t="s">
        <v>124</v>
      </c>
      <c r="D39" s="106" t="s">
        <v>2</v>
      </c>
      <c r="E39" s="161">
        <f>SUM(E35:E38)</f>
        <v>0</v>
      </c>
      <c r="F39" s="161">
        <f>SUM(F35:F38)</f>
        <v>0</v>
      </c>
      <c r="G39" s="161">
        <f>SUM(G35:G38)</f>
        <v>0</v>
      </c>
      <c r="H39" s="161">
        <f>SUM(H35:H38)</f>
        <v>0</v>
      </c>
      <c r="I39" s="161">
        <f t="shared" ref="I39:O39" si="15">SUM(I35:I38)</f>
        <v>0</v>
      </c>
      <c r="J39" s="161">
        <f t="shared" si="15"/>
        <v>0</v>
      </c>
      <c r="K39" s="161">
        <f t="shared" si="15"/>
        <v>0</v>
      </c>
      <c r="L39" s="161">
        <f t="shared" si="15"/>
        <v>0</v>
      </c>
      <c r="M39" s="161">
        <f t="shared" si="15"/>
        <v>0</v>
      </c>
      <c r="N39" s="161">
        <f t="shared" si="15"/>
        <v>0</v>
      </c>
      <c r="O39" s="161">
        <f t="shared" si="15"/>
        <v>0</v>
      </c>
      <c r="P39" s="161"/>
      <c r="Q39" s="161">
        <f t="shared" si="14"/>
        <v>0</v>
      </c>
    </row>
    <row r="40" spans="3:17" x14ac:dyDescent="0.3">
      <c r="C40" s="113"/>
      <c r="D40" s="114"/>
      <c r="E40" s="111"/>
      <c r="F40" s="111"/>
      <c r="G40" s="115"/>
      <c r="H40" s="111"/>
      <c r="I40" s="111"/>
      <c r="J40" s="111"/>
      <c r="K40" s="111"/>
      <c r="L40" s="111"/>
      <c r="M40" s="111"/>
      <c r="N40" s="111"/>
      <c r="O40" s="111"/>
      <c r="P40" s="111"/>
      <c r="Q40" s="111"/>
    </row>
    <row r="41" spans="3:17" x14ac:dyDescent="0.3">
      <c r="C41" s="116" t="s">
        <v>125</v>
      </c>
      <c r="D41" s="117"/>
      <c r="E41" s="120"/>
      <c r="F41" s="120"/>
      <c r="G41" s="150"/>
      <c r="H41" s="120"/>
      <c r="I41" s="120"/>
      <c r="J41" s="120"/>
      <c r="K41" s="120"/>
      <c r="L41" s="120"/>
      <c r="M41" s="120"/>
      <c r="N41" s="120"/>
      <c r="O41" s="120"/>
      <c r="P41" s="104"/>
      <c r="Q41" s="120"/>
    </row>
    <row r="42" spans="3:17" x14ac:dyDescent="0.3">
      <c r="C42" s="105" t="s">
        <v>120</v>
      </c>
      <c r="D42" s="106" t="s">
        <v>2</v>
      </c>
      <c r="E42" s="181">
        <f>E24*'Company - Additional Info'!$D$177</f>
        <v>0</v>
      </c>
      <c r="F42" s="181">
        <f>F24*'Company - Additional Info'!$D$177</f>
        <v>0</v>
      </c>
      <c r="G42" s="181">
        <f>G24*'Company - Additional Info'!$D$177</f>
        <v>0</v>
      </c>
      <c r="H42" s="181">
        <f>H24*'Company - Additional Info'!$D$177</f>
        <v>0</v>
      </c>
      <c r="I42" s="143"/>
      <c r="J42" s="143"/>
      <c r="K42" s="143"/>
      <c r="L42" s="143"/>
      <c r="M42" s="143"/>
      <c r="N42" s="143"/>
      <c r="O42" s="143"/>
      <c r="P42" s="163"/>
      <c r="Q42" s="180">
        <f t="shared" ref="Q42:Q45" si="16">SUM(E42:O42)</f>
        <v>0</v>
      </c>
    </row>
    <row r="43" spans="3:17" x14ac:dyDescent="0.3">
      <c r="C43" s="105" t="s">
        <v>126</v>
      </c>
      <c r="D43" s="106" t="s">
        <v>2</v>
      </c>
      <c r="E43" s="181">
        <f>E25*'Company - Additional Info'!$D$177</f>
        <v>0</v>
      </c>
      <c r="F43" s="181">
        <f>F25*'Company - Additional Info'!$D$177</f>
        <v>0</v>
      </c>
      <c r="G43" s="181">
        <f>G25*'Company - Additional Info'!$D$177</f>
        <v>0</v>
      </c>
      <c r="H43" s="181">
        <f>H25*'Company - Additional Info'!$D$177</f>
        <v>0</v>
      </c>
      <c r="I43" s="143"/>
      <c r="J43" s="143"/>
      <c r="K43" s="143"/>
      <c r="L43" s="143"/>
      <c r="M43" s="143"/>
      <c r="N43" s="143"/>
      <c r="O43" s="143"/>
      <c r="P43" s="163"/>
      <c r="Q43" s="180">
        <f t="shared" si="16"/>
        <v>0</v>
      </c>
    </row>
    <row r="44" spans="3:17" x14ac:dyDescent="0.3">
      <c r="C44" s="110" t="s">
        <v>122</v>
      </c>
      <c r="D44" s="106" t="s">
        <v>2</v>
      </c>
      <c r="E44" s="181">
        <f>E26*'Company - Additional Info'!$D$177</f>
        <v>0</v>
      </c>
      <c r="F44" s="181">
        <f>F26*'Company - Additional Info'!$D$177</f>
        <v>0</v>
      </c>
      <c r="G44" s="181">
        <f>G26*'Company - Additional Info'!$D$177</f>
        <v>0</v>
      </c>
      <c r="H44" s="181">
        <f>H26*'Company - Additional Info'!$D$177</f>
        <v>0</v>
      </c>
      <c r="I44" s="173"/>
      <c r="J44" s="107"/>
      <c r="K44" s="107"/>
      <c r="L44" s="173"/>
      <c r="M44" s="107"/>
      <c r="N44" s="107"/>
      <c r="O44" s="107"/>
      <c r="P44" s="163"/>
      <c r="Q44" s="180">
        <f t="shared" si="16"/>
        <v>0</v>
      </c>
    </row>
    <row r="45" spans="3:17" x14ac:dyDescent="0.3">
      <c r="C45" s="105" t="s">
        <v>124</v>
      </c>
      <c r="D45" s="106" t="s">
        <v>2</v>
      </c>
      <c r="E45" s="161">
        <f>SUM(E42:E44)</f>
        <v>0</v>
      </c>
      <c r="F45" s="161">
        <f>SUM(F42:F44)</f>
        <v>0</v>
      </c>
      <c r="G45" s="161">
        <f>SUM(G42:G44)</f>
        <v>0</v>
      </c>
      <c r="H45" s="161">
        <f>SUM(H42:H44)</f>
        <v>0</v>
      </c>
      <c r="I45" s="160">
        <f t="shared" ref="I45:O45" si="17">SUM(I42:I44)</f>
        <v>0</v>
      </c>
      <c r="J45" s="160">
        <f t="shared" si="17"/>
        <v>0</v>
      </c>
      <c r="K45" s="160">
        <f t="shared" si="17"/>
        <v>0</v>
      </c>
      <c r="L45" s="160">
        <f t="shared" si="17"/>
        <v>0</v>
      </c>
      <c r="M45" s="160">
        <f t="shared" si="17"/>
        <v>0</v>
      </c>
      <c r="N45" s="160">
        <f t="shared" si="17"/>
        <v>0</v>
      </c>
      <c r="O45" s="160">
        <f t="shared" si="17"/>
        <v>0</v>
      </c>
      <c r="P45" s="163"/>
      <c r="Q45" s="161">
        <f t="shared" si="16"/>
        <v>0</v>
      </c>
    </row>
    <row r="46" spans="3:17" x14ac:dyDescent="0.3">
      <c r="C46" s="128"/>
      <c r="D46" s="114"/>
      <c r="E46" s="111"/>
      <c r="F46" s="111"/>
      <c r="G46" s="115"/>
      <c r="H46" s="111"/>
      <c r="I46" s="109"/>
      <c r="J46" s="109"/>
      <c r="K46" s="109"/>
      <c r="L46" s="109"/>
      <c r="M46" s="109"/>
      <c r="N46" s="109"/>
      <c r="O46" s="109"/>
      <c r="P46" s="109"/>
      <c r="Q46" s="111"/>
    </row>
    <row r="47" spans="3:17" x14ac:dyDescent="0.3">
      <c r="C47" s="116" t="s">
        <v>127</v>
      </c>
      <c r="D47" s="117" t="s">
        <v>2</v>
      </c>
      <c r="E47" s="159">
        <f>SUM(E39,-E45)</f>
        <v>0</v>
      </c>
      <c r="F47" s="159">
        <f>SUM(F39,-F45)</f>
        <v>0</v>
      </c>
      <c r="G47" s="159">
        <f>SUM(G39,-G45)</f>
        <v>0</v>
      </c>
      <c r="H47" s="159">
        <f>SUM(H39,-H45)</f>
        <v>0</v>
      </c>
      <c r="I47" s="159">
        <f>SUM(I39,-I45)</f>
        <v>0</v>
      </c>
      <c r="J47" s="159">
        <f t="shared" ref="J47:O47" si="18">SUM(J39,-J45)</f>
        <v>0</v>
      </c>
      <c r="K47" s="159">
        <f t="shared" si="18"/>
        <v>0</v>
      </c>
      <c r="L47" s="159">
        <f t="shared" si="18"/>
        <v>0</v>
      </c>
      <c r="M47" s="159">
        <f t="shared" si="18"/>
        <v>0</v>
      </c>
      <c r="N47" s="159">
        <f t="shared" si="18"/>
        <v>0</v>
      </c>
      <c r="O47" s="159">
        <f t="shared" si="18"/>
        <v>0</v>
      </c>
      <c r="P47" s="159"/>
      <c r="Q47" s="159">
        <f>SUM(E47:O47)</f>
        <v>0</v>
      </c>
    </row>
    <row r="49" spans="2:17" ht="13.8" x14ac:dyDescent="0.25">
      <c r="B49" s="99">
        <v>2</v>
      </c>
      <c r="C49" s="99" t="s">
        <v>146</v>
      </c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</row>
    <row r="50" spans="2:17" ht="13.8" x14ac:dyDescent="0.25">
      <c r="B50" s="174" t="s">
        <v>227</v>
      </c>
      <c r="C50" s="175" t="s">
        <v>49</v>
      </c>
      <c r="D50" s="175"/>
      <c r="E50" s="175"/>
      <c r="F50" s="175"/>
      <c r="G50" s="175"/>
      <c r="H50" s="175"/>
      <c r="I50" s="175"/>
      <c r="J50" s="175"/>
      <c r="K50" s="175"/>
      <c r="L50" s="175"/>
      <c r="M50" s="175"/>
      <c r="N50" s="175"/>
      <c r="O50" s="175"/>
      <c r="P50" s="175"/>
      <c r="Q50" s="175"/>
    </row>
    <row r="51" spans="2:17" ht="13.8" x14ac:dyDescent="0.25">
      <c r="D51" s="77"/>
    </row>
    <row r="52" spans="2:17" ht="27.6" x14ac:dyDescent="0.25">
      <c r="C52" s="96"/>
      <c r="D52" s="96"/>
      <c r="E52" s="170" t="s">
        <v>130</v>
      </c>
      <c r="F52" s="170" t="s">
        <v>131</v>
      </c>
      <c r="G52" s="170" t="s">
        <v>109</v>
      </c>
      <c r="H52" s="170" t="s">
        <v>110</v>
      </c>
      <c r="I52" s="170" t="s">
        <v>111</v>
      </c>
      <c r="J52" s="170" t="s">
        <v>112</v>
      </c>
      <c r="K52" s="170" t="s">
        <v>113</v>
      </c>
      <c r="L52" s="170" t="s">
        <v>114</v>
      </c>
      <c r="M52" s="170" t="s">
        <v>115</v>
      </c>
      <c r="N52" s="170" t="s">
        <v>116</v>
      </c>
      <c r="O52" s="170" t="s">
        <v>117</v>
      </c>
      <c r="P52" s="170"/>
      <c r="Q52" s="171" t="s">
        <v>118</v>
      </c>
    </row>
    <row r="53" spans="2:17" x14ac:dyDescent="0.3">
      <c r="C53" s="102" t="s">
        <v>119</v>
      </c>
      <c r="D53" s="103"/>
      <c r="E53" s="104"/>
      <c r="F53" s="104"/>
      <c r="G53" s="172"/>
      <c r="H53" s="104"/>
      <c r="I53" s="104"/>
      <c r="J53" s="104"/>
      <c r="K53" s="104"/>
      <c r="L53" s="104"/>
      <c r="M53" s="104"/>
      <c r="N53" s="104"/>
      <c r="O53" s="104"/>
      <c r="P53" s="104"/>
      <c r="Q53" s="104"/>
    </row>
    <row r="54" spans="2:17" x14ac:dyDescent="0.3">
      <c r="C54" s="105" t="s">
        <v>120</v>
      </c>
      <c r="D54" s="106" t="s">
        <v>2</v>
      </c>
      <c r="E54" s="181">
        <f>IFERROR(E17*'Company - Additional Info'!$F$150,0)</f>
        <v>0</v>
      </c>
      <c r="F54" s="181">
        <f>IFERROR(F17*'Company - Additional Info'!$F$150,0)</f>
        <v>0</v>
      </c>
      <c r="G54" s="181">
        <f>IFERROR(G17*'Company - Additional Info'!$F$150,0)</f>
        <v>0</v>
      </c>
      <c r="H54" s="181">
        <f>IFERROR(H17*'Company - Additional Info'!$F$150,0)</f>
        <v>0</v>
      </c>
      <c r="I54" s="143"/>
      <c r="J54" s="143"/>
      <c r="K54" s="143"/>
      <c r="L54" s="143"/>
      <c r="M54" s="143"/>
      <c r="N54" s="143"/>
      <c r="O54" s="143"/>
      <c r="P54" s="163"/>
      <c r="Q54" s="180">
        <f>SUM(E54:O54)</f>
        <v>0</v>
      </c>
    </row>
    <row r="55" spans="2:17" x14ac:dyDescent="0.3">
      <c r="C55" s="105" t="s">
        <v>121</v>
      </c>
      <c r="D55" s="106" t="s">
        <v>2</v>
      </c>
      <c r="E55" s="181">
        <f>IFERROR(E18*'Company - Additional Info'!$F$150,0)</f>
        <v>0</v>
      </c>
      <c r="F55" s="181">
        <f>IFERROR(F18*'Company - Additional Info'!$F$150,0)</f>
        <v>0</v>
      </c>
      <c r="G55" s="181">
        <f>IFERROR(G18*'Company - Additional Info'!$F$150,0)</f>
        <v>0</v>
      </c>
      <c r="H55" s="181">
        <f>IFERROR(H18*'Company - Additional Info'!$F$150,0)</f>
        <v>0</v>
      </c>
      <c r="I55" s="143"/>
      <c r="J55" s="143"/>
      <c r="K55" s="143"/>
      <c r="L55" s="143"/>
      <c r="M55" s="143"/>
      <c r="N55" s="143"/>
      <c r="O55" s="143"/>
      <c r="P55" s="163"/>
      <c r="Q55" s="180">
        <f t="shared" ref="Q55:Q58" si="19">SUM(E55:O55)</f>
        <v>0</v>
      </c>
    </row>
    <row r="56" spans="2:17" x14ac:dyDescent="0.3">
      <c r="C56" s="110" t="s">
        <v>122</v>
      </c>
      <c r="D56" s="106" t="s">
        <v>2</v>
      </c>
      <c r="E56" s="181">
        <f>IFERROR(E19*'Company - Additional Info'!$F$150,0)</f>
        <v>0</v>
      </c>
      <c r="F56" s="181">
        <f>IFERROR(F19*'Company - Additional Info'!$F$150,0)</f>
        <v>0</v>
      </c>
      <c r="G56" s="181">
        <f>IFERROR(G19*'Company - Additional Info'!$F$150,0)</f>
        <v>0</v>
      </c>
      <c r="H56" s="181">
        <f>IFERROR(H19*'Company - Additional Info'!$F$150,0)</f>
        <v>0</v>
      </c>
      <c r="I56" s="107"/>
      <c r="J56" s="107"/>
      <c r="K56" s="107"/>
      <c r="L56" s="107"/>
      <c r="M56" s="107"/>
      <c r="N56" s="107"/>
      <c r="O56" s="107"/>
      <c r="P56" s="163"/>
      <c r="Q56" s="180">
        <f t="shared" si="19"/>
        <v>0</v>
      </c>
    </row>
    <row r="57" spans="2:17" x14ac:dyDescent="0.3">
      <c r="C57" s="110" t="s">
        <v>123</v>
      </c>
      <c r="D57" s="106" t="s">
        <v>2</v>
      </c>
      <c r="E57" s="181">
        <f>IFERROR(E20*'Company - Additional Info'!$F$150,0)</f>
        <v>0</v>
      </c>
      <c r="F57" s="181">
        <f>IFERROR(F20*'Company - Additional Info'!$F$150,0)</f>
        <v>0</v>
      </c>
      <c r="G57" s="181">
        <f>IFERROR(G20*'Company - Additional Info'!$F$150,0)</f>
        <v>0</v>
      </c>
      <c r="H57" s="181">
        <f>IFERROR(H20*'Company - Additional Info'!$F$150,0)</f>
        <v>0</v>
      </c>
      <c r="I57" s="107"/>
      <c r="J57" s="107"/>
      <c r="K57" s="107"/>
      <c r="L57" s="107"/>
      <c r="M57" s="107"/>
      <c r="N57" s="107"/>
      <c r="O57" s="107"/>
      <c r="P57" s="163"/>
      <c r="Q57" s="180">
        <f t="shared" si="19"/>
        <v>0</v>
      </c>
    </row>
    <row r="58" spans="2:17" x14ac:dyDescent="0.3">
      <c r="C58" s="105" t="s">
        <v>124</v>
      </c>
      <c r="D58" s="106" t="s">
        <v>2</v>
      </c>
      <c r="E58" s="161">
        <f>SUM(E54:E57)</f>
        <v>0</v>
      </c>
      <c r="F58" s="161">
        <f>SUM(F54:F57)</f>
        <v>0</v>
      </c>
      <c r="G58" s="161">
        <f>SUM(G54:G57)</f>
        <v>0</v>
      </c>
      <c r="H58" s="161">
        <f>SUM(H54:H57)</f>
        <v>0</v>
      </c>
      <c r="I58" s="161">
        <f t="shared" ref="I58:O58" si="20">SUM(I54:I57)</f>
        <v>0</v>
      </c>
      <c r="J58" s="161">
        <f t="shared" si="20"/>
        <v>0</v>
      </c>
      <c r="K58" s="161">
        <f t="shared" si="20"/>
        <v>0</v>
      </c>
      <c r="L58" s="161">
        <f t="shared" si="20"/>
        <v>0</v>
      </c>
      <c r="M58" s="161">
        <f t="shared" si="20"/>
        <v>0</v>
      </c>
      <c r="N58" s="161">
        <f t="shared" si="20"/>
        <v>0</v>
      </c>
      <c r="O58" s="161">
        <f t="shared" si="20"/>
        <v>0</v>
      </c>
      <c r="P58" s="161"/>
      <c r="Q58" s="161">
        <f t="shared" si="19"/>
        <v>0</v>
      </c>
    </row>
    <row r="59" spans="2:17" x14ac:dyDescent="0.3">
      <c r="C59" s="113"/>
      <c r="D59" s="114"/>
      <c r="E59" s="111"/>
      <c r="F59" s="111"/>
      <c r="G59" s="115"/>
      <c r="H59" s="111"/>
      <c r="I59" s="111"/>
      <c r="J59" s="111"/>
      <c r="K59" s="111"/>
      <c r="L59" s="111"/>
      <c r="M59" s="111"/>
      <c r="N59" s="111"/>
      <c r="O59" s="111"/>
      <c r="P59" s="111"/>
      <c r="Q59" s="111"/>
    </row>
    <row r="60" spans="2:17" x14ac:dyDescent="0.3">
      <c r="C60" s="116" t="s">
        <v>125</v>
      </c>
      <c r="D60" s="117"/>
      <c r="E60" s="120"/>
      <c r="F60" s="120"/>
      <c r="G60" s="150"/>
      <c r="H60" s="120"/>
      <c r="I60" s="120"/>
      <c r="J60" s="120"/>
      <c r="K60" s="120"/>
      <c r="L60" s="120"/>
      <c r="M60" s="120"/>
      <c r="N60" s="120"/>
      <c r="O60" s="120"/>
      <c r="P60" s="104"/>
      <c r="Q60" s="120"/>
    </row>
    <row r="61" spans="2:17" x14ac:dyDescent="0.3">
      <c r="C61" s="105" t="s">
        <v>120</v>
      </c>
      <c r="D61" s="106" t="s">
        <v>2</v>
      </c>
      <c r="E61" s="181">
        <f>IFERROR(E24*'Company - Additional Info'!$F$150,0)</f>
        <v>0</v>
      </c>
      <c r="F61" s="181">
        <f>IFERROR(F24*'Company - Additional Info'!$F$150,0)</f>
        <v>0</v>
      </c>
      <c r="G61" s="181">
        <f>IFERROR(G24*'Company - Additional Info'!$F$150,0)</f>
        <v>0</v>
      </c>
      <c r="H61" s="181">
        <f>IFERROR(H24*'Company - Additional Info'!$F$150,0)</f>
        <v>0</v>
      </c>
      <c r="I61" s="143"/>
      <c r="J61" s="143"/>
      <c r="K61" s="143"/>
      <c r="L61" s="143"/>
      <c r="M61" s="143"/>
      <c r="N61" s="143"/>
      <c r="O61" s="143"/>
      <c r="P61" s="163"/>
      <c r="Q61" s="180">
        <f t="shared" ref="Q61:Q64" si="21">SUM(E61:O61)</f>
        <v>0</v>
      </c>
    </row>
    <row r="62" spans="2:17" x14ac:dyDescent="0.3">
      <c r="C62" s="105" t="s">
        <v>126</v>
      </c>
      <c r="D62" s="106" t="s">
        <v>2</v>
      </c>
      <c r="E62" s="181">
        <f>IFERROR(E25*'Company - Additional Info'!$F$150,0)</f>
        <v>0</v>
      </c>
      <c r="F62" s="181">
        <f>IFERROR(F25*'Company - Additional Info'!$F$150,0)</f>
        <v>0</v>
      </c>
      <c r="G62" s="181">
        <f>IFERROR(G25*'Company - Additional Info'!$F$150,0)</f>
        <v>0</v>
      </c>
      <c r="H62" s="181">
        <f>IFERROR(H25*'Company - Additional Info'!$F$150,0)</f>
        <v>0</v>
      </c>
      <c r="I62" s="143"/>
      <c r="J62" s="143"/>
      <c r="K62" s="143"/>
      <c r="L62" s="143"/>
      <c r="M62" s="143"/>
      <c r="N62" s="143"/>
      <c r="O62" s="143"/>
      <c r="P62" s="163"/>
      <c r="Q62" s="180">
        <f t="shared" si="21"/>
        <v>0</v>
      </c>
    </row>
    <row r="63" spans="2:17" x14ac:dyDescent="0.3">
      <c r="C63" s="110" t="s">
        <v>122</v>
      </c>
      <c r="D63" s="106" t="s">
        <v>2</v>
      </c>
      <c r="E63" s="181">
        <f>IFERROR(E26*'Company - Additional Info'!$F$150,0)</f>
        <v>0</v>
      </c>
      <c r="F63" s="181">
        <f>IFERROR(F26*'Company - Additional Info'!$F$150,0)</f>
        <v>0</v>
      </c>
      <c r="G63" s="181">
        <f>IFERROR(G26*'Company - Additional Info'!$F$150,0)</f>
        <v>0</v>
      </c>
      <c r="H63" s="181">
        <f>IFERROR(H26*'Company - Additional Info'!$F$150,0)</f>
        <v>0</v>
      </c>
      <c r="I63" s="173"/>
      <c r="J63" s="107"/>
      <c r="K63" s="107"/>
      <c r="L63" s="173"/>
      <c r="M63" s="107"/>
      <c r="N63" s="107"/>
      <c r="O63" s="107"/>
      <c r="P63" s="163"/>
      <c r="Q63" s="180">
        <f t="shared" si="21"/>
        <v>0</v>
      </c>
    </row>
    <row r="64" spans="2:17" x14ac:dyDescent="0.3">
      <c r="C64" s="105" t="s">
        <v>124</v>
      </c>
      <c r="D64" s="106" t="s">
        <v>2</v>
      </c>
      <c r="E64" s="161">
        <f>SUM(E61:E63)</f>
        <v>0</v>
      </c>
      <c r="F64" s="161">
        <f>SUM(F61:F63)</f>
        <v>0</v>
      </c>
      <c r="G64" s="161">
        <f t="shared" ref="G64:H64" si="22">SUM(G61:G63)</f>
        <v>0</v>
      </c>
      <c r="H64" s="161">
        <f t="shared" si="22"/>
        <v>0</v>
      </c>
      <c r="I64" s="160">
        <f t="shared" ref="I64:O64" si="23">SUM(I61:I63)</f>
        <v>0</v>
      </c>
      <c r="J64" s="160">
        <f t="shared" si="23"/>
        <v>0</v>
      </c>
      <c r="K64" s="160">
        <f t="shared" si="23"/>
        <v>0</v>
      </c>
      <c r="L64" s="160">
        <f t="shared" si="23"/>
        <v>0</v>
      </c>
      <c r="M64" s="160">
        <f t="shared" si="23"/>
        <v>0</v>
      </c>
      <c r="N64" s="160">
        <f t="shared" si="23"/>
        <v>0</v>
      </c>
      <c r="O64" s="160">
        <f t="shared" si="23"/>
        <v>0</v>
      </c>
      <c r="P64" s="163"/>
      <c r="Q64" s="161">
        <f t="shared" si="21"/>
        <v>0</v>
      </c>
    </row>
    <row r="65" spans="2:17" x14ac:dyDescent="0.3">
      <c r="C65" s="128"/>
      <c r="D65" s="114"/>
      <c r="E65" s="111"/>
      <c r="F65" s="111"/>
      <c r="G65" s="115"/>
      <c r="H65" s="111"/>
      <c r="I65" s="109"/>
      <c r="J65" s="109"/>
      <c r="K65" s="109"/>
      <c r="L65" s="109"/>
      <c r="M65" s="109"/>
      <c r="N65" s="109"/>
      <c r="O65" s="109"/>
      <c r="P65" s="109"/>
      <c r="Q65" s="111"/>
    </row>
    <row r="66" spans="2:17" x14ac:dyDescent="0.3">
      <c r="C66" s="116" t="s">
        <v>127</v>
      </c>
      <c r="D66" s="117" t="s">
        <v>2</v>
      </c>
      <c r="E66" s="159">
        <f>SUM(E58,-E64)</f>
        <v>0</v>
      </c>
      <c r="F66" s="159">
        <f>SUM(F58,-F64)</f>
        <v>0</v>
      </c>
      <c r="G66" s="159">
        <f>SUM(G58,-G64)</f>
        <v>0</v>
      </c>
      <c r="H66" s="159">
        <f>SUM(H58,-H64)</f>
        <v>0</v>
      </c>
      <c r="I66" s="159">
        <f t="shared" ref="I66:O66" si="24">SUM(I58,-I64)</f>
        <v>0</v>
      </c>
      <c r="J66" s="159">
        <f t="shared" si="24"/>
        <v>0</v>
      </c>
      <c r="K66" s="159">
        <f t="shared" si="24"/>
        <v>0</v>
      </c>
      <c r="L66" s="159">
        <f t="shared" si="24"/>
        <v>0</v>
      </c>
      <c r="M66" s="159">
        <f t="shared" si="24"/>
        <v>0</v>
      </c>
      <c r="N66" s="159">
        <f t="shared" si="24"/>
        <v>0</v>
      </c>
      <c r="O66" s="159">
        <f t="shared" si="24"/>
        <v>0</v>
      </c>
      <c r="P66" s="159"/>
      <c r="Q66" s="159">
        <f>SUM(E66:O66)</f>
        <v>0</v>
      </c>
    </row>
    <row r="68" spans="2:17" ht="13.8" x14ac:dyDescent="0.25">
      <c r="B68" s="176" t="s">
        <v>230</v>
      </c>
      <c r="C68" s="177" t="s">
        <v>50</v>
      </c>
      <c r="D68" s="177"/>
      <c r="E68" s="177"/>
      <c r="F68" s="177"/>
      <c r="G68" s="177"/>
      <c r="H68" s="177"/>
      <c r="I68" s="177"/>
      <c r="J68" s="177"/>
      <c r="K68" s="177"/>
      <c r="L68" s="177"/>
      <c r="M68" s="177"/>
      <c r="N68" s="177"/>
      <c r="O68" s="177"/>
      <c r="P68" s="177"/>
      <c r="Q68" s="177"/>
    </row>
    <row r="69" spans="2:17" ht="13.8" x14ac:dyDescent="0.25"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6"/>
    </row>
    <row r="70" spans="2:17" ht="27.6" x14ac:dyDescent="0.25">
      <c r="C70" s="96"/>
      <c r="D70" s="96"/>
      <c r="E70" s="170" t="s">
        <v>130</v>
      </c>
      <c r="F70" s="170" t="s">
        <v>131</v>
      </c>
      <c r="G70" s="170" t="s">
        <v>109</v>
      </c>
      <c r="H70" s="170" t="s">
        <v>110</v>
      </c>
      <c r="I70" s="170" t="s">
        <v>111</v>
      </c>
      <c r="J70" s="170" t="s">
        <v>112</v>
      </c>
      <c r="K70" s="170" t="s">
        <v>113</v>
      </c>
      <c r="L70" s="170" t="s">
        <v>114</v>
      </c>
      <c r="M70" s="170" t="s">
        <v>115</v>
      </c>
      <c r="N70" s="170" t="s">
        <v>116</v>
      </c>
      <c r="O70" s="170" t="s">
        <v>117</v>
      </c>
      <c r="P70" s="170"/>
      <c r="Q70" s="171" t="s">
        <v>118</v>
      </c>
    </row>
    <row r="71" spans="2:17" x14ac:dyDescent="0.3">
      <c r="C71" s="102" t="s">
        <v>119</v>
      </c>
      <c r="D71" s="103"/>
      <c r="E71" s="104"/>
      <c r="F71" s="104"/>
      <c r="G71" s="172"/>
      <c r="H71" s="104"/>
      <c r="I71" s="104"/>
      <c r="J71" s="104"/>
      <c r="K71" s="104"/>
      <c r="L71" s="104"/>
      <c r="M71" s="104"/>
      <c r="N71" s="104"/>
      <c r="O71" s="104"/>
      <c r="P71" s="104"/>
      <c r="Q71" s="104"/>
    </row>
    <row r="72" spans="2:17" x14ac:dyDescent="0.3">
      <c r="C72" s="105" t="s">
        <v>120</v>
      </c>
      <c r="D72" s="106" t="s">
        <v>2</v>
      </c>
      <c r="E72" s="181">
        <f>IFERROR(E17*'Company - Additional Info'!$F$151,0)</f>
        <v>0</v>
      </c>
      <c r="F72" s="181">
        <f>IFERROR(F17*'Company - Additional Info'!$F$151,0)</f>
        <v>0</v>
      </c>
      <c r="G72" s="181">
        <f>IFERROR(G17*'Company - Additional Info'!$F$151,0)</f>
        <v>0</v>
      </c>
      <c r="H72" s="181">
        <f>IFERROR(H17*'Company - Additional Info'!$F$151,0)</f>
        <v>0</v>
      </c>
      <c r="I72" s="143"/>
      <c r="J72" s="143"/>
      <c r="K72" s="143"/>
      <c r="L72" s="143"/>
      <c r="M72" s="143"/>
      <c r="N72" s="143"/>
      <c r="O72" s="143"/>
      <c r="P72" s="163"/>
      <c r="Q72" s="180">
        <f>SUM(E72:O72)</f>
        <v>0</v>
      </c>
    </row>
    <row r="73" spans="2:17" x14ac:dyDescent="0.3">
      <c r="C73" s="105" t="s">
        <v>121</v>
      </c>
      <c r="D73" s="106" t="s">
        <v>2</v>
      </c>
      <c r="E73" s="181">
        <f>IFERROR(E18*'Company - Additional Info'!$F$151,0)</f>
        <v>0</v>
      </c>
      <c r="F73" s="181">
        <f>IFERROR(F18*'Company - Additional Info'!$F$151,0)</f>
        <v>0</v>
      </c>
      <c r="G73" s="181">
        <f>IFERROR(G18*'Company - Additional Info'!$F$151,0)</f>
        <v>0</v>
      </c>
      <c r="H73" s="181">
        <f>IFERROR(H18*'Company - Additional Info'!$F$151,0)</f>
        <v>0</v>
      </c>
      <c r="I73" s="143"/>
      <c r="J73" s="143"/>
      <c r="K73" s="143"/>
      <c r="L73" s="143"/>
      <c r="M73" s="143"/>
      <c r="N73" s="143"/>
      <c r="O73" s="143"/>
      <c r="P73" s="163"/>
      <c r="Q73" s="180">
        <f t="shared" ref="Q73:Q76" si="25">SUM(E73:O73)</f>
        <v>0</v>
      </c>
    </row>
    <row r="74" spans="2:17" x14ac:dyDescent="0.3">
      <c r="C74" s="110" t="s">
        <v>122</v>
      </c>
      <c r="D74" s="106" t="s">
        <v>2</v>
      </c>
      <c r="E74" s="181">
        <f>IFERROR(E19*'Company - Additional Info'!$F$151,0)</f>
        <v>0</v>
      </c>
      <c r="F74" s="181">
        <f>IFERROR(F19*'Company - Additional Info'!$F$151,0)</f>
        <v>0</v>
      </c>
      <c r="G74" s="181">
        <f>IFERROR(G19*'Company - Additional Info'!$F$151,0)</f>
        <v>0</v>
      </c>
      <c r="H74" s="181">
        <f>IFERROR(H19*'Company - Additional Info'!$F$151,0)</f>
        <v>0</v>
      </c>
      <c r="I74" s="107"/>
      <c r="J74" s="107"/>
      <c r="K74" s="107"/>
      <c r="L74" s="107"/>
      <c r="M74" s="107"/>
      <c r="N74" s="107"/>
      <c r="O74" s="107"/>
      <c r="P74" s="163"/>
      <c r="Q74" s="180">
        <f t="shared" si="25"/>
        <v>0</v>
      </c>
    </row>
    <row r="75" spans="2:17" x14ac:dyDescent="0.3">
      <c r="C75" s="110" t="s">
        <v>123</v>
      </c>
      <c r="D75" s="106" t="s">
        <v>2</v>
      </c>
      <c r="E75" s="181">
        <f>IFERROR(E20*'Company - Additional Info'!$F$151,0)</f>
        <v>0</v>
      </c>
      <c r="F75" s="181">
        <f>IFERROR(F20*'Company - Additional Info'!$F$151,0)</f>
        <v>0</v>
      </c>
      <c r="G75" s="181">
        <f>IFERROR(G20*'Company - Additional Info'!$F$151,0)</f>
        <v>0</v>
      </c>
      <c r="H75" s="181">
        <f>IFERROR(H20*'Company - Additional Info'!$F$151,0)</f>
        <v>0</v>
      </c>
      <c r="I75" s="107"/>
      <c r="J75" s="107"/>
      <c r="K75" s="107"/>
      <c r="L75" s="107"/>
      <c r="M75" s="107"/>
      <c r="N75" s="107"/>
      <c r="O75" s="107"/>
      <c r="P75" s="163"/>
      <c r="Q75" s="180">
        <f t="shared" si="25"/>
        <v>0</v>
      </c>
    </row>
    <row r="76" spans="2:17" x14ac:dyDescent="0.3">
      <c r="C76" s="105" t="s">
        <v>124</v>
      </c>
      <c r="D76" s="106" t="s">
        <v>2</v>
      </c>
      <c r="E76" s="161">
        <f>SUM(E72:E75)</f>
        <v>0</v>
      </c>
      <c r="F76" s="161">
        <f>SUM(F72:F75)</f>
        <v>0</v>
      </c>
      <c r="G76" s="161">
        <f>SUM(G72:G75)</f>
        <v>0</v>
      </c>
      <c r="H76" s="161">
        <f>SUM(H72:H75)</f>
        <v>0</v>
      </c>
      <c r="I76" s="161">
        <f t="shared" ref="I76:O76" si="26">SUM(I72:I75)</f>
        <v>0</v>
      </c>
      <c r="J76" s="161">
        <f t="shared" si="26"/>
        <v>0</v>
      </c>
      <c r="K76" s="161">
        <f t="shared" si="26"/>
        <v>0</v>
      </c>
      <c r="L76" s="161">
        <f t="shared" si="26"/>
        <v>0</v>
      </c>
      <c r="M76" s="161">
        <f t="shared" si="26"/>
        <v>0</v>
      </c>
      <c r="N76" s="161">
        <f t="shared" si="26"/>
        <v>0</v>
      </c>
      <c r="O76" s="161">
        <f t="shared" si="26"/>
        <v>0</v>
      </c>
      <c r="P76" s="161"/>
      <c r="Q76" s="161">
        <f t="shared" si="25"/>
        <v>0</v>
      </c>
    </row>
    <row r="77" spans="2:17" x14ac:dyDescent="0.3">
      <c r="C77" s="113"/>
      <c r="D77" s="114"/>
      <c r="E77" s="111"/>
      <c r="F77" s="111"/>
      <c r="G77" s="115"/>
      <c r="H77" s="111"/>
      <c r="I77" s="111"/>
      <c r="J77" s="111"/>
      <c r="K77" s="111"/>
      <c r="L77" s="111"/>
      <c r="M77" s="111"/>
      <c r="N77" s="111"/>
      <c r="O77" s="111"/>
      <c r="P77" s="111"/>
      <c r="Q77" s="111"/>
    </row>
    <row r="78" spans="2:17" x14ac:dyDescent="0.3">
      <c r="C78" s="116" t="s">
        <v>125</v>
      </c>
      <c r="D78" s="117"/>
      <c r="E78" s="120"/>
      <c r="F78" s="120"/>
      <c r="G78" s="150"/>
      <c r="H78" s="120"/>
      <c r="I78" s="120"/>
      <c r="J78" s="120"/>
      <c r="K78" s="120"/>
      <c r="L78" s="120"/>
      <c r="M78" s="120"/>
      <c r="N78" s="120"/>
      <c r="O78" s="120"/>
      <c r="P78" s="104"/>
      <c r="Q78" s="120"/>
    </row>
    <row r="79" spans="2:17" x14ac:dyDescent="0.3">
      <c r="C79" s="105" t="s">
        <v>120</v>
      </c>
      <c r="D79" s="106" t="s">
        <v>2</v>
      </c>
      <c r="E79" s="181">
        <f>IFERROR(E24*'Company - Additional Info'!$F$151,0)</f>
        <v>0</v>
      </c>
      <c r="F79" s="181">
        <f>IFERROR(F24*'Company - Additional Info'!$F$151,0)</f>
        <v>0</v>
      </c>
      <c r="G79" s="181">
        <f>IFERROR(G24*'Company - Additional Info'!$F$151,0)</f>
        <v>0</v>
      </c>
      <c r="H79" s="181">
        <f>IFERROR(H24*'Company - Additional Info'!$F$151,0)</f>
        <v>0</v>
      </c>
      <c r="I79" s="143"/>
      <c r="J79" s="143"/>
      <c r="K79" s="143"/>
      <c r="L79" s="143"/>
      <c r="M79" s="143"/>
      <c r="N79" s="143"/>
      <c r="O79" s="143"/>
      <c r="P79" s="163"/>
      <c r="Q79" s="180">
        <f t="shared" ref="Q79:Q82" si="27">SUM(E79:O79)</f>
        <v>0</v>
      </c>
    </row>
    <row r="80" spans="2:17" x14ac:dyDescent="0.3">
      <c r="C80" s="105" t="s">
        <v>126</v>
      </c>
      <c r="D80" s="106" t="s">
        <v>2</v>
      </c>
      <c r="E80" s="181">
        <f>IFERROR(E25*'Company - Additional Info'!$F$151,0)</f>
        <v>0</v>
      </c>
      <c r="F80" s="181">
        <f>IFERROR(F25*'Company - Additional Info'!$F$151,0)</f>
        <v>0</v>
      </c>
      <c r="G80" s="181">
        <f>IFERROR(G25*'Company - Additional Info'!$F$151,0)</f>
        <v>0</v>
      </c>
      <c r="H80" s="181">
        <f>IFERROR(H25*'Company - Additional Info'!$F$151,0)</f>
        <v>0</v>
      </c>
      <c r="I80" s="143"/>
      <c r="J80" s="143"/>
      <c r="K80" s="143"/>
      <c r="L80" s="143"/>
      <c r="M80" s="143"/>
      <c r="N80" s="143"/>
      <c r="O80" s="143"/>
      <c r="P80" s="163"/>
      <c r="Q80" s="180">
        <f t="shared" si="27"/>
        <v>0</v>
      </c>
    </row>
    <row r="81" spans="2:17" x14ac:dyDescent="0.3">
      <c r="C81" s="110" t="s">
        <v>122</v>
      </c>
      <c r="D81" s="106" t="s">
        <v>2</v>
      </c>
      <c r="E81" s="181">
        <f>IFERROR(E26*'Company - Additional Info'!$F$151,0)</f>
        <v>0</v>
      </c>
      <c r="F81" s="181">
        <f>IFERROR(F26*'Company - Additional Info'!$F$151,0)</f>
        <v>0</v>
      </c>
      <c r="G81" s="181">
        <f>IFERROR(G26*'Company - Additional Info'!$F$151,0)</f>
        <v>0</v>
      </c>
      <c r="H81" s="181">
        <f>IFERROR(H26*'Company - Additional Info'!$F$151,0)</f>
        <v>0</v>
      </c>
      <c r="I81" s="173"/>
      <c r="J81" s="107"/>
      <c r="K81" s="107"/>
      <c r="L81" s="173"/>
      <c r="M81" s="107"/>
      <c r="N81" s="107"/>
      <c r="O81" s="107"/>
      <c r="P81" s="163"/>
      <c r="Q81" s="180">
        <f t="shared" si="27"/>
        <v>0</v>
      </c>
    </row>
    <row r="82" spans="2:17" x14ac:dyDescent="0.3">
      <c r="C82" s="105" t="s">
        <v>124</v>
      </c>
      <c r="D82" s="106" t="s">
        <v>2</v>
      </c>
      <c r="E82" s="161">
        <f>SUM(E79:E81)</f>
        <v>0</v>
      </c>
      <c r="F82" s="161">
        <f>SUM(F79:F81)</f>
        <v>0</v>
      </c>
      <c r="G82" s="161">
        <f t="shared" ref="G82:H82" si="28">SUM(G79:G81)</f>
        <v>0</v>
      </c>
      <c r="H82" s="161">
        <f t="shared" si="28"/>
        <v>0</v>
      </c>
      <c r="I82" s="160">
        <f t="shared" ref="I82:O82" si="29">SUM(I79:I81)</f>
        <v>0</v>
      </c>
      <c r="J82" s="160">
        <f t="shared" si="29"/>
        <v>0</v>
      </c>
      <c r="K82" s="160">
        <f t="shared" si="29"/>
        <v>0</v>
      </c>
      <c r="L82" s="160">
        <f t="shared" si="29"/>
        <v>0</v>
      </c>
      <c r="M82" s="160">
        <f t="shared" si="29"/>
        <v>0</v>
      </c>
      <c r="N82" s="160">
        <f t="shared" si="29"/>
        <v>0</v>
      </c>
      <c r="O82" s="160">
        <f t="shared" si="29"/>
        <v>0</v>
      </c>
      <c r="P82" s="163"/>
      <c r="Q82" s="161">
        <f t="shared" si="27"/>
        <v>0</v>
      </c>
    </row>
    <row r="83" spans="2:17" x14ac:dyDescent="0.3">
      <c r="C83" s="128"/>
      <c r="D83" s="114"/>
      <c r="E83" s="111"/>
      <c r="F83" s="111"/>
      <c r="G83" s="115"/>
      <c r="H83" s="111"/>
      <c r="I83" s="109"/>
      <c r="J83" s="109"/>
      <c r="K83" s="109"/>
      <c r="L83" s="109"/>
      <c r="M83" s="109"/>
      <c r="N83" s="109"/>
      <c r="O83" s="109"/>
      <c r="P83" s="109"/>
      <c r="Q83" s="111"/>
    </row>
    <row r="84" spans="2:17" x14ac:dyDescent="0.3">
      <c r="C84" s="116" t="s">
        <v>127</v>
      </c>
      <c r="D84" s="117" t="s">
        <v>2</v>
      </c>
      <c r="E84" s="159">
        <f>SUM(E76,-E82)</f>
        <v>0</v>
      </c>
      <c r="F84" s="159">
        <f>SUM(F76,-F82)</f>
        <v>0</v>
      </c>
      <c r="G84" s="159">
        <f>SUM(G76,-G82)</f>
        <v>0</v>
      </c>
      <c r="H84" s="159">
        <f>SUM(H76,-H82)</f>
        <v>0</v>
      </c>
      <c r="I84" s="159">
        <f>SUM(I76,-I82)</f>
        <v>0</v>
      </c>
      <c r="J84" s="159">
        <f t="shared" ref="J84:O84" si="30">SUM(J76,-J82)</f>
        <v>0</v>
      </c>
      <c r="K84" s="159">
        <f t="shared" si="30"/>
        <v>0</v>
      </c>
      <c r="L84" s="159">
        <f t="shared" si="30"/>
        <v>0</v>
      </c>
      <c r="M84" s="159">
        <f t="shared" si="30"/>
        <v>0</v>
      </c>
      <c r="N84" s="159">
        <f t="shared" si="30"/>
        <v>0</v>
      </c>
      <c r="O84" s="159">
        <f t="shared" si="30"/>
        <v>0</v>
      </c>
      <c r="P84" s="159"/>
      <c r="Q84" s="159">
        <f>SUM(E84:O84)</f>
        <v>0</v>
      </c>
    </row>
    <row r="86" spans="2:17" ht="13.8" x14ac:dyDescent="0.25">
      <c r="B86" s="176" t="s">
        <v>229</v>
      </c>
      <c r="C86" s="177" t="s">
        <v>20</v>
      </c>
      <c r="D86" s="177"/>
      <c r="E86" s="177"/>
      <c r="F86" s="177"/>
      <c r="G86" s="177"/>
      <c r="H86" s="177"/>
      <c r="I86" s="177"/>
      <c r="J86" s="177"/>
      <c r="K86" s="177"/>
      <c r="L86" s="177"/>
      <c r="M86" s="177"/>
      <c r="N86" s="177"/>
      <c r="O86" s="177"/>
      <c r="P86" s="177"/>
      <c r="Q86" s="177"/>
    </row>
    <row r="87" spans="2:17" ht="13.8" x14ac:dyDescent="0.25">
      <c r="C87" s="96"/>
      <c r="D87" s="96"/>
      <c r="E87" s="96"/>
      <c r="F87" s="96"/>
      <c r="G87" s="96"/>
      <c r="H87" s="96"/>
      <c r="I87" s="96"/>
      <c r="J87" s="96"/>
      <c r="K87" s="96"/>
      <c r="L87" s="96"/>
      <c r="M87" s="96"/>
      <c r="N87" s="96"/>
      <c r="O87" s="96"/>
      <c r="P87" s="96"/>
      <c r="Q87" s="96"/>
    </row>
    <row r="88" spans="2:17" ht="27.6" x14ac:dyDescent="0.25">
      <c r="C88" s="96"/>
      <c r="D88" s="96"/>
      <c r="E88" s="170" t="s">
        <v>130</v>
      </c>
      <c r="F88" s="170" t="s">
        <v>131</v>
      </c>
      <c r="G88" s="170" t="s">
        <v>109</v>
      </c>
      <c r="H88" s="170" t="s">
        <v>110</v>
      </c>
      <c r="I88" s="170" t="s">
        <v>111</v>
      </c>
      <c r="J88" s="170" t="s">
        <v>112</v>
      </c>
      <c r="K88" s="170" t="s">
        <v>113</v>
      </c>
      <c r="L88" s="170" t="s">
        <v>114</v>
      </c>
      <c r="M88" s="170" t="s">
        <v>115</v>
      </c>
      <c r="N88" s="170" t="s">
        <v>116</v>
      </c>
      <c r="O88" s="170" t="s">
        <v>117</v>
      </c>
      <c r="P88" s="170"/>
      <c r="Q88" s="171" t="s">
        <v>118</v>
      </c>
    </row>
    <row r="89" spans="2:17" x14ac:dyDescent="0.3">
      <c r="C89" s="102" t="s">
        <v>119</v>
      </c>
      <c r="D89" s="103"/>
      <c r="E89" s="104"/>
      <c r="F89" s="104"/>
      <c r="G89" s="172"/>
      <c r="H89" s="104"/>
      <c r="I89" s="104"/>
      <c r="J89" s="104"/>
      <c r="K89" s="104"/>
      <c r="L89" s="104"/>
      <c r="M89" s="104"/>
      <c r="N89" s="104"/>
      <c r="O89" s="104"/>
      <c r="P89" s="104"/>
      <c r="Q89" s="104"/>
    </row>
    <row r="90" spans="2:17" x14ac:dyDescent="0.3">
      <c r="C90" s="105" t="s">
        <v>120</v>
      </c>
      <c r="D90" s="106" t="s">
        <v>2</v>
      </c>
      <c r="E90" s="181">
        <f>IFERROR(E17*'Company - Additional Info'!$F$152,0)</f>
        <v>0</v>
      </c>
      <c r="F90" s="181">
        <f>IFERROR(F17*'Company - Additional Info'!$F$152,0)</f>
        <v>0</v>
      </c>
      <c r="G90" s="181">
        <f>IFERROR(G17*'Company - Additional Info'!$F$152,0)</f>
        <v>0</v>
      </c>
      <c r="H90" s="181">
        <f>IFERROR(H17*'Company - Additional Info'!$F$152,0)</f>
        <v>0</v>
      </c>
      <c r="I90" s="143"/>
      <c r="J90" s="143"/>
      <c r="K90" s="143"/>
      <c r="L90" s="143"/>
      <c r="M90" s="143"/>
      <c r="N90" s="143"/>
      <c r="O90" s="143"/>
      <c r="P90" s="163"/>
      <c r="Q90" s="180">
        <f>SUM(E90:O90)</f>
        <v>0</v>
      </c>
    </row>
    <row r="91" spans="2:17" x14ac:dyDescent="0.3">
      <c r="C91" s="105" t="s">
        <v>121</v>
      </c>
      <c r="D91" s="106" t="s">
        <v>2</v>
      </c>
      <c r="E91" s="181">
        <f>IFERROR(E18*'Company - Additional Info'!$F$152,0)</f>
        <v>0</v>
      </c>
      <c r="F91" s="181">
        <f>IFERROR(F18*'Company - Additional Info'!$F$152,0)</f>
        <v>0</v>
      </c>
      <c r="G91" s="181">
        <f>IFERROR(G18*'Company - Additional Info'!$F$152,0)</f>
        <v>0</v>
      </c>
      <c r="H91" s="181">
        <f>IFERROR(H18*'Company - Additional Info'!$F$152,0)</f>
        <v>0</v>
      </c>
      <c r="I91" s="143"/>
      <c r="J91" s="143"/>
      <c r="K91" s="143"/>
      <c r="L91" s="143"/>
      <c r="M91" s="143"/>
      <c r="N91" s="143"/>
      <c r="O91" s="143"/>
      <c r="P91" s="163"/>
      <c r="Q91" s="180">
        <f t="shared" ref="Q91:Q94" si="31">SUM(E91:O91)</f>
        <v>0</v>
      </c>
    </row>
    <row r="92" spans="2:17" x14ac:dyDescent="0.3">
      <c r="C92" s="110" t="s">
        <v>122</v>
      </c>
      <c r="D92" s="106" t="s">
        <v>2</v>
      </c>
      <c r="E92" s="181">
        <f>IFERROR(E19*'Company - Additional Info'!$F$152,0)</f>
        <v>0</v>
      </c>
      <c r="F92" s="181">
        <f>IFERROR(F19*'Company - Additional Info'!$F$152,0)</f>
        <v>0</v>
      </c>
      <c r="G92" s="181">
        <f>IFERROR(G19*'Company - Additional Info'!$F$152,0)</f>
        <v>0</v>
      </c>
      <c r="H92" s="181">
        <f>IFERROR(H19*'Company - Additional Info'!$F$152,0)</f>
        <v>0</v>
      </c>
      <c r="I92" s="107"/>
      <c r="J92" s="107"/>
      <c r="K92" s="107"/>
      <c r="L92" s="107"/>
      <c r="M92" s="107"/>
      <c r="N92" s="107"/>
      <c r="O92" s="107"/>
      <c r="P92" s="163"/>
      <c r="Q92" s="180">
        <f t="shared" si="31"/>
        <v>0</v>
      </c>
    </row>
    <row r="93" spans="2:17" x14ac:dyDescent="0.3">
      <c r="C93" s="110" t="s">
        <v>123</v>
      </c>
      <c r="D93" s="106" t="s">
        <v>2</v>
      </c>
      <c r="E93" s="181">
        <f>IFERROR(E20*'Company - Additional Info'!$F$152,0)</f>
        <v>0</v>
      </c>
      <c r="F93" s="181">
        <f>IFERROR(F20*'Company - Additional Info'!$F$152,0)</f>
        <v>0</v>
      </c>
      <c r="G93" s="181">
        <f>IFERROR(G20*'Company - Additional Info'!$F$152,0)</f>
        <v>0</v>
      </c>
      <c r="H93" s="181">
        <f>IFERROR(H20*'Company - Additional Info'!$F$152,0)</f>
        <v>0</v>
      </c>
      <c r="I93" s="107"/>
      <c r="J93" s="107"/>
      <c r="K93" s="107"/>
      <c r="L93" s="107"/>
      <c r="M93" s="107"/>
      <c r="N93" s="107"/>
      <c r="O93" s="107"/>
      <c r="P93" s="163"/>
      <c r="Q93" s="180">
        <f t="shared" si="31"/>
        <v>0</v>
      </c>
    </row>
    <row r="94" spans="2:17" x14ac:dyDescent="0.3">
      <c r="C94" s="105" t="s">
        <v>124</v>
      </c>
      <c r="D94" s="106" t="s">
        <v>2</v>
      </c>
      <c r="E94" s="161">
        <f>SUM(E90:E93)</f>
        <v>0</v>
      </c>
      <c r="F94" s="161">
        <f>SUM(F90:F93)</f>
        <v>0</v>
      </c>
      <c r="G94" s="161">
        <f>SUM(G90:G93)</f>
        <v>0</v>
      </c>
      <c r="H94" s="161">
        <f>SUM(H90:H93)</f>
        <v>0</v>
      </c>
      <c r="I94" s="161">
        <f t="shared" ref="I94:O94" si="32">SUM(I90:I93)</f>
        <v>0</v>
      </c>
      <c r="J94" s="161">
        <f t="shared" si="32"/>
        <v>0</v>
      </c>
      <c r="K94" s="161">
        <f t="shared" si="32"/>
        <v>0</v>
      </c>
      <c r="L94" s="161">
        <f t="shared" si="32"/>
        <v>0</v>
      </c>
      <c r="M94" s="161">
        <f t="shared" si="32"/>
        <v>0</v>
      </c>
      <c r="N94" s="161">
        <f t="shared" si="32"/>
        <v>0</v>
      </c>
      <c r="O94" s="161">
        <f t="shared" si="32"/>
        <v>0</v>
      </c>
      <c r="P94" s="161"/>
      <c r="Q94" s="161">
        <f t="shared" si="31"/>
        <v>0</v>
      </c>
    </row>
    <row r="95" spans="2:17" x14ac:dyDescent="0.3">
      <c r="C95" s="113"/>
      <c r="D95" s="114"/>
      <c r="E95" s="111"/>
      <c r="F95" s="111"/>
      <c r="G95" s="115"/>
      <c r="H95" s="111"/>
      <c r="I95" s="111"/>
      <c r="J95" s="111"/>
      <c r="K95" s="111"/>
      <c r="L95" s="111"/>
      <c r="M95" s="111"/>
      <c r="N95" s="111"/>
      <c r="O95" s="111"/>
      <c r="P95" s="111"/>
      <c r="Q95" s="111"/>
    </row>
    <row r="96" spans="2:17" x14ac:dyDescent="0.3">
      <c r="C96" s="116" t="s">
        <v>125</v>
      </c>
      <c r="D96" s="117"/>
      <c r="E96" s="120"/>
      <c r="F96" s="120"/>
      <c r="G96" s="150"/>
      <c r="H96" s="120"/>
      <c r="I96" s="120"/>
      <c r="J96" s="120"/>
      <c r="K96" s="120"/>
      <c r="L96" s="120"/>
      <c r="M96" s="120"/>
      <c r="N96" s="120"/>
      <c r="O96" s="120"/>
      <c r="P96" s="104"/>
      <c r="Q96" s="120"/>
    </row>
    <row r="97" spans="2:17" x14ac:dyDescent="0.3">
      <c r="C97" s="105" t="s">
        <v>120</v>
      </c>
      <c r="D97" s="106" t="s">
        <v>2</v>
      </c>
      <c r="E97" s="181">
        <f>IFERROR(E24*'Company - Additional Info'!$F$152,0)</f>
        <v>0</v>
      </c>
      <c r="F97" s="181">
        <f>IFERROR(F24*'Company - Additional Info'!$F$152,0)</f>
        <v>0</v>
      </c>
      <c r="G97" s="181">
        <f>IFERROR(G24*'Company - Additional Info'!$F$152,0)</f>
        <v>0</v>
      </c>
      <c r="H97" s="181">
        <f>IFERROR(H24*'Company - Additional Info'!$F$152,0)</f>
        <v>0</v>
      </c>
      <c r="I97" s="143"/>
      <c r="J97" s="143"/>
      <c r="K97" s="143"/>
      <c r="L97" s="143"/>
      <c r="M97" s="143"/>
      <c r="N97" s="143"/>
      <c r="O97" s="143"/>
      <c r="P97" s="163"/>
      <c r="Q97" s="180">
        <f t="shared" ref="Q97:Q100" si="33">SUM(E97:O97)</f>
        <v>0</v>
      </c>
    </row>
    <row r="98" spans="2:17" x14ac:dyDescent="0.3">
      <c r="C98" s="105" t="s">
        <v>126</v>
      </c>
      <c r="D98" s="106" t="s">
        <v>2</v>
      </c>
      <c r="E98" s="181">
        <f>IFERROR(E25*'Company - Additional Info'!$F$152,0)</f>
        <v>0</v>
      </c>
      <c r="F98" s="181">
        <f>IFERROR(F25*'Company - Additional Info'!$F$152,0)</f>
        <v>0</v>
      </c>
      <c r="G98" s="181">
        <f>IFERROR(G25*'Company - Additional Info'!$F$152,0)</f>
        <v>0</v>
      </c>
      <c r="H98" s="181">
        <f>IFERROR(H25*'Company - Additional Info'!$F$152,0)</f>
        <v>0</v>
      </c>
      <c r="I98" s="143"/>
      <c r="J98" s="143"/>
      <c r="K98" s="143"/>
      <c r="L98" s="143"/>
      <c r="M98" s="143"/>
      <c r="N98" s="143"/>
      <c r="O98" s="143"/>
      <c r="P98" s="163"/>
      <c r="Q98" s="180">
        <f t="shared" si="33"/>
        <v>0</v>
      </c>
    </row>
    <row r="99" spans="2:17" x14ac:dyDescent="0.3">
      <c r="C99" s="110" t="s">
        <v>122</v>
      </c>
      <c r="D99" s="106" t="s">
        <v>2</v>
      </c>
      <c r="E99" s="181">
        <f>IFERROR(E26*'Company - Additional Info'!$F$152,0)</f>
        <v>0</v>
      </c>
      <c r="F99" s="181">
        <f>IFERROR(F26*'Company - Additional Info'!$F$152,0)</f>
        <v>0</v>
      </c>
      <c r="G99" s="181">
        <f>IFERROR(G26*'Company - Additional Info'!$F$152,0)</f>
        <v>0</v>
      </c>
      <c r="H99" s="181">
        <f>IFERROR(H26*'Company - Additional Info'!$F$152,0)</f>
        <v>0</v>
      </c>
      <c r="I99" s="173"/>
      <c r="J99" s="107"/>
      <c r="K99" s="107"/>
      <c r="L99" s="173"/>
      <c r="M99" s="107"/>
      <c r="N99" s="107"/>
      <c r="O99" s="107"/>
      <c r="P99" s="163"/>
      <c r="Q99" s="180">
        <f t="shared" si="33"/>
        <v>0</v>
      </c>
    </row>
    <row r="100" spans="2:17" x14ac:dyDescent="0.3">
      <c r="C100" s="105" t="s">
        <v>124</v>
      </c>
      <c r="D100" s="106" t="s">
        <v>2</v>
      </c>
      <c r="E100" s="161">
        <f>SUM(E97:E99)</f>
        <v>0</v>
      </c>
      <c r="F100" s="161">
        <f>SUM(F97:F99)</f>
        <v>0</v>
      </c>
      <c r="G100" s="161">
        <f t="shared" ref="G100:H100" si="34">SUM(G97:G99)</f>
        <v>0</v>
      </c>
      <c r="H100" s="161">
        <f t="shared" si="34"/>
        <v>0</v>
      </c>
      <c r="I100" s="160">
        <f t="shared" ref="I100:O100" si="35">SUM(I97:I99)</f>
        <v>0</v>
      </c>
      <c r="J100" s="160">
        <f t="shared" si="35"/>
        <v>0</v>
      </c>
      <c r="K100" s="160">
        <f t="shared" si="35"/>
        <v>0</v>
      </c>
      <c r="L100" s="160">
        <f t="shared" si="35"/>
        <v>0</v>
      </c>
      <c r="M100" s="160">
        <f t="shared" si="35"/>
        <v>0</v>
      </c>
      <c r="N100" s="160">
        <f t="shared" si="35"/>
        <v>0</v>
      </c>
      <c r="O100" s="160">
        <f t="shared" si="35"/>
        <v>0</v>
      </c>
      <c r="P100" s="163"/>
      <c r="Q100" s="161">
        <f t="shared" si="33"/>
        <v>0</v>
      </c>
    </row>
    <row r="101" spans="2:17" x14ac:dyDescent="0.3">
      <c r="C101" s="128"/>
      <c r="D101" s="114"/>
      <c r="E101" s="111"/>
      <c r="F101" s="111"/>
      <c r="G101" s="115"/>
      <c r="H101" s="111"/>
      <c r="I101" s="109"/>
      <c r="J101" s="109"/>
      <c r="K101" s="109"/>
      <c r="L101" s="109"/>
      <c r="M101" s="109"/>
      <c r="N101" s="109"/>
      <c r="O101" s="109"/>
      <c r="P101" s="109"/>
      <c r="Q101" s="111"/>
    </row>
    <row r="102" spans="2:17" x14ac:dyDescent="0.3">
      <c r="C102" s="116" t="s">
        <v>127</v>
      </c>
      <c r="D102" s="117" t="s">
        <v>2</v>
      </c>
      <c r="E102" s="159">
        <f>SUM(E94,-E100)</f>
        <v>0</v>
      </c>
      <c r="F102" s="159">
        <f>SUM(F94,-F100)</f>
        <v>0</v>
      </c>
      <c r="G102" s="159">
        <f>SUM(G94,-G100)</f>
        <v>0</v>
      </c>
      <c r="H102" s="159">
        <f>SUM(H94,-H100)</f>
        <v>0</v>
      </c>
      <c r="I102" s="159">
        <f t="shared" ref="I102:O102" si="36">SUM(I94,-I100)</f>
        <v>0</v>
      </c>
      <c r="J102" s="159">
        <f t="shared" si="36"/>
        <v>0</v>
      </c>
      <c r="K102" s="159">
        <f t="shared" si="36"/>
        <v>0</v>
      </c>
      <c r="L102" s="159">
        <f t="shared" si="36"/>
        <v>0</v>
      </c>
      <c r="M102" s="159">
        <f t="shared" si="36"/>
        <v>0</v>
      </c>
      <c r="N102" s="159">
        <f t="shared" si="36"/>
        <v>0</v>
      </c>
      <c r="O102" s="159">
        <f t="shared" si="36"/>
        <v>0</v>
      </c>
      <c r="P102" s="159"/>
      <c r="Q102" s="159">
        <f>SUM(E102:O102)</f>
        <v>0</v>
      </c>
    </row>
    <row r="104" spans="2:17" ht="13.8" x14ac:dyDescent="0.25">
      <c r="B104" s="176" t="s">
        <v>231</v>
      </c>
      <c r="C104" s="177" t="s">
        <v>21</v>
      </c>
      <c r="D104" s="177"/>
      <c r="E104" s="177"/>
      <c r="F104" s="177"/>
      <c r="G104" s="177"/>
      <c r="H104" s="177"/>
      <c r="I104" s="177"/>
      <c r="J104" s="177"/>
      <c r="K104" s="177"/>
      <c r="L104" s="177"/>
      <c r="M104" s="177"/>
      <c r="N104" s="177"/>
      <c r="O104" s="177"/>
      <c r="P104" s="177"/>
      <c r="Q104" s="177"/>
    </row>
    <row r="105" spans="2:17" ht="13.8" x14ac:dyDescent="0.25"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6"/>
      <c r="P105" s="96"/>
      <c r="Q105" s="96"/>
    </row>
    <row r="106" spans="2:17" ht="27.6" x14ac:dyDescent="0.25">
      <c r="C106" s="96"/>
      <c r="D106" s="96"/>
      <c r="E106" s="170" t="s">
        <v>130</v>
      </c>
      <c r="F106" s="170" t="s">
        <v>131</v>
      </c>
      <c r="G106" s="170" t="s">
        <v>109</v>
      </c>
      <c r="H106" s="170" t="s">
        <v>110</v>
      </c>
      <c r="I106" s="170" t="s">
        <v>111</v>
      </c>
      <c r="J106" s="170" t="s">
        <v>112</v>
      </c>
      <c r="K106" s="170" t="s">
        <v>113</v>
      </c>
      <c r="L106" s="170" t="s">
        <v>114</v>
      </c>
      <c r="M106" s="170" t="s">
        <v>115</v>
      </c>
      <c r="N106" s="170" t="s">
        <v>116</v>
      </c>
      <c r="O106" s="170" t="s">
        <v>117</v>
      </c>
      <c r="P106" s="170"/>
      <c r="Q106" s="171" t="s">
        <v>118</v>
      </c>
    </row>
    <row r="107" spans="2:17" x14ac:dyDescent="0.3">
      <c r="C107" s="102" t="s">
        <v>119</v>
      </c>
      <c r="D107" s="103"/>
      <c r="E107" s="104"/>
      <c r="F107" s="104"/>
      <c r="G107" s="172"/>
      <c r="H107" s="104"/>
      <c r="I107" s="104"/>
      <c r="J107" s="104"/>
      <c r="K107" s="104"/>
      <c r="L107" s="104"/>
      <c r="M107" s="104"/>
      <c r="N107" s="104"/>
      <c r="O107" s="104"/>
      <c r="P107" s="104"/>
      <c r="Q107" s="104"/>
    </row>
    <row r="108" spans="2:17" x14ac:dyDescent="0.3">
      <c r="C108" s="105" t="s">
        <v>120</v>
      </c>
      <c r="D108" s="106" t="s">
        <v>2</v>
      </c>
      <c r="E108" s="181">
        <f>IFERROR(E17*'Company - Additional Info'!$F$153,0)</f>
        <v>0</v>
      </c>
      <c r="F108" s="181">
        <f>IFERROR(F17*'Company - Additional Info'!$F$153,0)</f>
        <v>0</v>
      </c>
      <c r="G108" s="181">
        <f>IFERROR(G17*'Company - Additional Info'!$F$153,0)</f>
        <v>0</v>
      </c>
      <c r="H108" s="181">
        <f>IFERROR(H17*'Company - Additional Info'!$F$153,0)</f>
        <v>0</v>
      </c>
      <c r="I108" s="143"/>
      <c r="J108" s="143"/>
      <c r="K108" s="143"/>
      <c r="L108" s="143"/>
      <c r="M108" s="143"/>
      <c r="N108" s="143"/>
      <c r="O108" s="143"/>
      <c r="P108" s="163"/>
      <c r="Q108" s="180">
        <f>SUM(E108:O108)</f>
        <v>0</v>
      </c>
    </row>
    <row r="109" spans="2:17" x14ac:dyDescent="0.3">
      <c r="C109" s="105" t="s">
        <v>121</v>
      </c>
      <c r="D109" s="106" t="s">
        <v>2</v>
      </c>
      <c r="E109" s="181">
        <f>IFERROR(E18*'Company - Additional Info'!$F$153,0)</f>
        <v>0</v>
      </c>
      <c r="F109" s="181">
        <f>IFERROR(F18*'Company - Additional Info'!$F$153,0)</f>
        <v>0</v>
      </c>
      <c r="G109" s="181">
        <f>IFERROR(G18*'Company - Additional Info'!$F$153,0)</f>
        <v>0</v>
      </c>
      <c r="H109" s="181">
        <f>IFERROR(H18*'Company - Additional Info'!$F$153,0)</f>
        <v>0</v>
      </c>
      <c r="I109" s="143"/>
      <c r="J109" s="143"/>
      <c r="K109" s="143"/>
      <c r="L109" s="143"/>
      <c r="M109" s="143"/>
      <c r="N109" s="143"/>
      <c r="O109" s="143"/>
      <c r="P109" s="163"/>
      <c r="Q109" s="180">
        <f t="shared" ref="Q109:Q112" si="37">SUM(E109:O109)</f>
        <v>0</v>
      </c>
    </row>
    <row r="110" spans="2:17" x14ac:dyDescent="0.3">
      <c r="C110" s="110" t="s">
        <v>122</v>
      </c>
      <c r="D110" s="106" t="s">
        <v>2</v>
      </c>
      <c r="E110" s="181">
        <f>IFERROR(E19*'Company - Additional Info'!$F$153,0)</f>
        <v>0</v>
      </c>
      <c r="F110" s="181">
        <f>IFERROR(F19*'Company - Additional Info'!$F$153,0)</f>
        <v>0</v>
      </c>
      <c r="G110" s="181">
        <f>IFERROR(G19*'Company - Additional Info'!$F$153,0)</f>
        <v>0</v>
      </c>
      <c r="H110" s="181">
        <f>IFERROR(H19*'Company - Additional Info'!$F$153,0)</f>
        <v>0</v>
      </c>
      <c r="I110" s="107"/>
      <c r="J110" s="107"/>
      <c r="K110" s="107"/>
      <c r="L110" s="107"/>
      <c r="M110" s="107"/>
      <c r="N110" s="107"/>
      <c r="O110" s="107"/>
      <c r="P110" s="163"/>
      <c r="Q110" s="180">
        <f t="shared" si="37"/>
        <v>0</v>
      </c>
    </row>
    <row r="111" spans="2:17" x14ac:dyDescent="0.3">
      <c r="C111" s="110" t="s">
        <v>123</v>
      </c>
      <c r="D111" s="106" t="s">
        <v>2</v>
      </c>
      <c r="E111" s="181">
        <f>IFERROR(E20*'Company - Additional Info'!$F$153,0)</f>
        <v>0</v>
      </c>
      <c r="F111" s="181">
        <f>IFERROR(F20*'Company - Additional Info'!$F$153,0)</f>
        <v>0</v>
      </c>
      <c r="G111" s="181">
        <f>IFERROR(G20*'Company - Additional Info'!$F$153,0)</f>
        <v>0</v>
      </c>
      <c r="H111" s="181">
        <f>IFERROR(H20*'Company - Additional Info'!$F$153,0)</f>
        <v>0</v>
      </c>
      <c r="I111" s="107"/>
      <c r="J111" s="107"/>
      <c r="K111" s="107"/>
      <c r="L111" s="107"/>
      <c r="M111" s="107"/>
      <c r="N111" s="107"/>
      <c r="O111" s="107"/>
      <c r="P111" s="163"/>
      <c r="Q111" s="180">
        <f t="shared" si="37"/>
        <v>0</v>
      </c>
    </row>
    <row r="112" spans="2:17" x14ac:dyDescent="0.3">
      <c r="C112" s="105" t="s">
        <v>124</v>
      </c>
      <c r="D112" s="106" t="s">
        <v>2</v>
      </c>
      <c r="E112" s="161">
        <f>SUM(E108:E111)</f>
        <v>0</v>
      </c>
      <c r="F112" s="161">
        <f>SUM(F108:F111)</f>
        <v>0</v>
      </c>
      <c r="G112" s="161">
        <f>SUM(G108:G111)</f>
        <v>0</v>
      </c>
      <c r="H112" s="161">
        <f>SUM(H108:H111)</f>
        <v>0</v>
      </c>
      <c r="I112" s="161">
        <f t="shared" ref="I112:O112" si="38">SUM(I108:I111)</f>
        <v>0</v>
      </c>
      <c r="J112" s="161">
        <f t="shared" si="38"/>
        <v>0</v>
      </c>
      <c r="K112" s="161">
        <f t="shared" si="38"/>
        <v>0</v>
      </c>
      <c r="L112" s="161">
        <f t="shared" si="38"/>
        <v>0</v>
      </c>
      <c r="M112" s="161">
        <f t="shared" si="38"/>
        <v>0</v>
      </c>
      <c r="N112" s="161">
        <f t="shared" si="38"/>
        <v>0</v>
      </c>
      <c r="O112" s="161">
        <f t="shared" si="38"/>
        <v>0</v>
      </c>
      <c r="P112" s="161"/>
      <c r="Q112" s="161">
        <f t="shared" si="37"/>
        <v>0</v>
      </c>
    </row>
    <row r="113" spans="2:17" x14ac:dyDescent="0.3">
      <c r="C113" s="113"/>
      <c r="D113" s="114"/>
      <c r="E113" s="111"/>
      <c r="F113" s="111"/>
      <c r="G113" s="115"/>
      <c r="H113" s="111"/>
      <c r="I113" s="111"/>
      <c r="J113" s="111"/>
      <c r="K113" s="111"/>
      <c r="L113" s="111"/>
      <c r="M113" s="111"/>
      <c r="N113" s="111"/>
      <c r="O113" s="111"/>
      <c r="P113" s="111"/>
      <c r="Q113" s="111"/>
    </row>
    <row r="114" spans="2:17" x14ac:dyDescent="0.3">
      <c r="C114" s="116" t="s">
        <v>125</v>
      </c>
      <c r="D114" s="117"/>
      <c r="E114" s="120"/>
      <c r="F114" s="120"/>
      <c r="G114" s="150"/>
      <c r="H114" s="120"/>
      <c r="I114" s="120"/>
      <c r="J114" s="120"/>
      <c r="K114" s="120"/>
      <c r="L114" s="120"/>
      <c r="M114" s="120"/>
      <c r="N114" s="120"/>
      <c r="O114" s="120"/>
      <c r="P114" s="104"/>
      <c r="Q114" s="120"/>
    </row>
    <row r="115" spans="2:17" x14ac:dyDescent="0.3">
      <c r="C115" s="105" t="s">
        <v>120</v>
      </c>
      <c r="D115" s="106" t="s">
        <v>2</v>
      </c>
      <c r="E115" s="181">
        <f>IFERROR(E24*'Company - Additional Info'!$F$153,0)</f>
        <v>0</v>
      </c>
      <c r="F115" s="181">
        <f>IFERROR(F24*'Company - Additional Info'!$F$153,0)</f>
        <v>0</v>
      </c>
      <c r="G115" s="181">
        <f>IFERROR(G24*'Company - Additional Info'!$F$153,0)</f>
        <v>0</v>
      </c>
      <c r="H115" s="181">
        <f>IFERROR(H24*'Company - Additional Info'!$F$153,0)</f>
        <v>0</v>
      </c>
      <c r="I115" s="143"/>
      <c r="J115" s="143"/>
      <c r="K115" s="143"/>
      <c r="L115" s="143"/>
      <c r="M115" s="143"/>
      <c r="N115" s="143"/>
      <c r="O115" s="143"/>
      <c r="P115" s="163"/>
      <c r="Q115" s="180">
        <f t="shared" ref="Q115:Q118" si="39">SUM(E115:O115)</f>
        <v>0</v>
      </c>
    </row>
    <row r="116" spans="2:17" x14ac:dyDescent="0.3">
      <c r="C116" s="105" t="s">
        <v>126</v>
      </c>
      <c r="D116" s="106" t="s">
        <v>2</v>
      </c>
      <c r="E116" s="181">
        <f>IFERROR(E25*'Company - Additional Info'!$F$153,0)</f>
        <v>0</v>
      </c>
      <c r="F116" s="181">
        <f>IFERROR(F25*'Company - Additional Info'!$F$153,0)</f>
        <v>0</v>
      </c>
      <c r="G116" s="181">
        <f>IFERROR(G25*'Company - Additional Info'!$F$153,0)</f>
        <v>0</v>
      </c>
      <c r="H116" s="181">
        <f>IFERROR(H25*'Company - Additional Info'!$F$153,0)</f>
        <v>0</v>
      </c>
      <c r="I116" s="143"/>
      <c r="J116" s="143"/>
      <c r="K116" s="143"/>
      <c r="L116" s="143"/>
      <c r="M116" s="143"/>
      <c r="N116" s="143"/>
      <c r="O116" s="143"/>
      <c r="P116" s="163"/>
      <c r="Q116" s="180">
        <f t="shared" si="39"/>
        <v>0</v>
      </c>
    </row>
    <row r="117" spans="2:17" x14ac:dyDescent="0.3">
      <c r="C117" s="110" t="s">
        <v>122</v>
      </c>
      <c r="D117" s="106" t="s">
        <v>2</v>
      </c>
      <c r="E117" s="181">
        <f>IFERROR(E26*'Company - Additional Info'!$F$153,0)</f>
        <v>0</v>
      </c>
      <c r="F117" s="181">
        <f>IFERROR(F26*'Company - Additional Info'!$F$153,0)</f>
        <v>0</v>
      </c>
      <c r="G117" s="181">
        <f>IFERROR(G26*'Company - Additional Info'!$F$153,0)</f>
        <v>0</v>
      </c>
      <c r="H117" s="181">
        <f>IFERROR(H26*'Company - Additional Info'!$F$153,0)</f>
        <v>0</v>
      </c>
      <c r="I117" s="173"/>
      <c r="J117" s="107"/>
      <c r="K117" s="107"/>
      <c r="L117" s="173"/>
      <c r="M117" s="107"/>
      <c r="N117" s="107"/>
      <c r="O117" s="107"/>
      <c r="P117" s="163"/>
      <c r="Q117" s="180">
        <f t="shared" si="39"/>
        <v>0</v>
      </c>
    </row>
    <row r="118" spans="2:17" x14ac:dyDescent="0.3">
      <c r="C118" s="105" t="s">
        <v>124</v>
      </c>
      <c r="D118" s="106" t="s">
        <v>2</v>
      </c>
      <c r="E118" s="161">
        <f>SUM(E115:E117)</f>
        <v>0</v>
      </c>
      <c r="F118" s="161">
        <f>SUM(F115:F117)</f>
        <v>0</v>
      </c>
      <c r="G118" s="161">
        <f t="shared" ref="G118:H118" si="40">SUM(G115:G117)</f>
        <v>0</v>
      </c>
      <c r="H118" s="161">
        <f t="shared" si="40"/>
        <v>0</v>
      </c>
      <c r="I118" s="160">
        <f t="shared" ref="I118:O118" si="41">SUM(I115:I117)</f>
        <v>0</v>
      </c>
      <c r="J118" s="160">
        <f t="shared" si="41"/>
        <v>0</v>
      </c>
      <c r="K118" s="160">
        <f t="shared" si="41"/>
        <v>0</v>
      </c>
      <c r="L118" s="160">
        <f t="shared" si="41"/>
        <v>0</v>
      </c>
      <c r="M118" s="160">
        <f t="shared" si="41"/>
        <v>0</v>
      </c>
      <c r="N118" s="160">
        <f t="shared" si="41"/>
        <v>0</v>
      </c>
      <c r="O118" s="160">
        <f t="shared" si="41"/>
        <v>0</v>
      </c>
      <c r="P118" s="163"/>
      <c r="Q118" s="161">
        <f t="shared" si="39"/>
        <v>0</v>
      </c>
    </row>
    <row r="119" spans="2:17" x14ac:dyDescent="0.3">
      <c r="C119" s="128"/>
      <c r="D119" s="114"/>
      <c r="E119" s="111"/>
      <c r="F119" s="111"/>
      <c r="G119" s="115"/>
      <c r="H119" s="111"/>
      <c r="I119" s="109"/>
      <c r="J119" s="109"/>
      <c r="K119" s="109"/>
      <c r="L119" s="109"/>
      <c r="M119" s="109"/>
      <c r="N119" s="109"/>
      <c r="O119" s="109"/>
      <c r="P119" s="109"/>
      <c r="Q119" s="111"/>
    </row>
    <row r="120" spans="2:17" x14ac:dyDescent="0.3">
      <c r="C120" s="116" t="s">
        <v>127</v>
      </c>
      <c r="D120" s="117" t="s">
        <v>2</v>
      </c>
      <c r="E120" s="159">
        <f>SUM(E112,-E118)</f>
        <v>0</v>
      </c>
      <c r="F120" s="159">
        <f>SUM(F112,-F118)</f>
        <v>0</v>
      </c>
      <c r="G120" s="159">
        <f>SUM(G112,-G118)</f>
        <v>0</v>
      </c>
      <c r="H120" s="159">
        <f>SUM(H112,-H118)</f>
        <v>0</v>
      </c>
      <c r="I120" s="159">
        <f t="shared" ref="I120:O120" si="42">SUM(I112,-I118)</f>
        <v>0</v>
      </c>
      <c r="J120" s="159">
        <f t="shared" si="42"/>
        <v>0</v>
      </c>
      <c r="K120" s="159">
        <f t="shared" si="42"/>
        <v>0</v>
      </c>
      <c r="L120" s="159">
        <f t="shared" si="42"/>
        <v>0</v>
      </c>
      <c r="M120" s="159">
        <f t="shared" si="42"/>
        <v>0</v>
      </c>
      <c r="N120" s="159">
        <f t="shared" si="42"/>
        <v>0</v>
      </c>
      <c r="O120" s="159">
        <f t="shared" si="42"/>
        <v>0</v>
      </c>
      <c r="P120" s="159"/>
      <c r="Q120" s="159">
        <f>SUM(E120:O120)</f>
        <v>0</v>
      </c>
    </row>
    <row r="122" spans="2:17" ht="13.8" x14ac:dyDescent="0.25">
      <c r="B122" s="176" t="s">
        <v>232</v>
      </c>
      <c r="C122" s="177" t="s">
        <v>22</v>
      </c>
      <c r="D122" s="177"/>
      <c r="E122" s="177"/>
      <c r="F122" s="177"/>
      <c r="G122" s="177"/>
      <c r="H122" s="177"/>
      <c r="I122" s="177"/>
      <c r="J122" s="177"/>
      <c r="K122" s="177"/>
      <c r="L122" s="177"/>
      <c r="M122" s="177"/>
      <c r="N122" s="177"/>
      <c r="O122" s="177"/>
      <c r="P122" s="177"/>
      <c r="Q122" s="177"/>
    </row>
    <row r="123" spans="2:17" ht="13.8" x14ac:dyDescent="0.25">
      <c r="C123" s="96"/>
      <c r="D123" s="96"/>
      <c r="E123" s="96"/>
      <c r="F123" s="96"/>
      <c r="G123" s="96"/>
      <c r="H123" s="96"/>
      <c r="I123" s="96"/>
      <c r="J123" s="96"/>
      <c r="K123" s="96"/>
      <c r="L123" s="96"/>
      <c r="M123" s="96"/>
      <c r="N123" s="96"/>
      <c r="O123" s="96"/>
      <c r="P123" s="96"/>
      <c r="Q123" s="96"/>
    </row>
    <row r="124" spans="2:17" ht="27.6" x14ac:dyDescent="0.25">
      <c r="C124" s="96"/>
      <c r="D124" s="96"/>
      <c r="E124" s="170" t="s">
        <v>130</v>
      </c>
      <c r="F124" s="170" t="s">
        <v>131</v>
      </c>
      <c r="G124" s="170" t="s">
        <v>109</v>
      </c>
      <c r="H124" s="170" t="s">
        <v>110</v>
      </c>
      <c r="I124" s="170" t="s">
        <v>111</v>
      </c>
      <c r="J124" s="170" t="s">
        <v>112</v>
      </c>
      <c r="K124" s="170" t="s">
        <v>113</v>
      </c>
      <c r="L124" s="170" t="s">
        <v>114</v>
      </c>
      <c r="M124" s="170" t="s">
        <v>115</v>
      </c>
      <c r="N124" s="170" t="s">
        <v>116</v>
      </c>
      <c r="O124" s="170" t="s">
        <v>117</v>
      </c>
      <c r="P124" s="170"/>
      <c r="Q124" s="171" t="s">
        <v>118</v>
      </c>
    </row>
    <row r="125" spans="2:17" x14ac:dyDescent="0.3">
      <c r="C125" s="102" t="s">
        <v>119</v>
      </c>
      <c r="D125" s="103"/>
      <c r="E125" s="104"/>
      <c r="F125" s="104"/>
      <c r="G125" s="172"/>
      <c r="H125" s="104"/>
      <c r="I125" s="104"/>
      <c r="J125" s="104"/>
      <c r="K125" s="104"/>
      <c r="L125" s="104"/>
      <c r="M125" s="104"/>
      <c r="N125" s="104"/>
      <c r="O125" s="104"/>
      <c r="P125" s="104"/>
      <c r="Q125" s="104"/>
    </row>
    <row r="126" spans="2:17" x14ac:dyDescent="0.3">
      <c r="C126" s="105" t="s">
        <v>120</v>
      </c>
      <c r="D126" s="106" t="s">
        <v>2</v>
      </c>
      <c r="E126" s="181">
        <f>IFERROR(E17*'Company - Additional Info'!$F$154,0)</f>
        <v>0</v>
      </c>
      <c r="F126" s="181">
        <f>IFERROR(F17*'Company - Additional Info'!$F$154,0)</f>
        <v>0</v>
      </c>
      <c r="G126" s="181">
        <f>IFERROR(G17*'Company - Additional Info'!$F$154,0)</f>
        <v>0</v>
      </c>
      <c r="H126" s="181">
        <f>IFERROR(H17*'Company - Additional Info'!$F$154,0)</f>
        <v>0</v>
      </c>
      <c r="I126" s="143"/>
      <c r="J126" s="143"/>
      <c r="K126" s="143"/>
      <c r="L126" s="143"/>
      <c r="M126" s="143"/>
      <c r="N126" s="143"/>
      <c r="O126" s="143"/>
      <c r="P126" s="163"/>
      <c r="Q126" s="180">
        <f>SUM(E126:O126)</f>
        <v>0</v>
      </c>
    </row>
    <row r="127" spans="2:17" x14ac:dyDescent="0.3">
      <c r="C127" s="105" t="s">
        <v>121</v>
      </c>
      <c r="D127" s="106" t="s">
        <v>2</v>
      </c>
      <c r="E127" s="181">
        <f>IFERROR(E18*'Company - Additional Info'!$F$154,0)</f>
        <v>0</v>
      </c>
      <c r="F127" s="181">
        <f>IFERROR(F18*'Company - Additional Info'!$F$154,0)</f>
        <v>0</v>
      </c>
      <c r="G127" s="181">
        <f>IFERROR(G18*'Company - Additional Info'!$F$154,0)</f>
        <v>0</v>
      </c>
      <c r="H127" s="181">
        <f>IFERROR(H18*'Company - Additional Info'!$F$154,0)</f>
        <v>0</v>
      </c>
      <c r="I127" s="143"/>
      <c r="J127" s="143"/>
      <c r="K127" s="143"/>
      <c r="L127" s="143"/>
      <c r="M127" s="143"/>
      <c r="N127" s="143"/>
      <c r="O127" s="143"/>
      <c r="P127" s="163"/>
      <c r="Q127" s="180">
        <f t="shared" ref="Q127:Q130" si="43">SUM(E127:O127)</f>
        <v>0</v>
      </c>
    </row>
    <row r="128" spans="2:17" x14ac:dyDescent="0.3">
      <c r="C128" s="110" t="s">
        <v>122</v>
      </c>
      <c r="D128" s="106" t="s">
        <v>2</v>
      </c>
      <c r="E128" s="181">
        <f>IFERROR(E19*'Company - Additional Info'!$F$154,0)</f>
        <v>0</v>
      </c>
      <c r="F128" s="181">
        <f>IFERROR(F19*'Company - Additional Info'!$F$154,0)</f>
        <v>0</v>
      </c>
      <c r="G128" s="181">
        <f>IFERROR(G19*'Company - Additional Info'!$F$154,0)</f>
        <v>0</v>
      </c>
      <c r="H128" s="181">
        <f>IFERROR(H19*'Company - Additional Info'!$F$154,0)</f>
        <v>0</v>
      </c>
      <c r="I128" s="107"/>
      <c r="J128" s="107"/>
      <c r="K128" s="107"/>
      <c r="L128" s="107"/>
      <c r="M128" s="107"/>
      <c r="N128" s="107"/>
      <c r="O128" s="107"/>
      <c r="P128" s="163"/>
      <c r="Q128" s="180">
        <f t="shared" si="43"/>
        <v>0</v>
      </c>
    </row>
    <row r="129" spans="2:17" x14ac:dyDescent="0.3">
      <c r="C129" s="110" t="s">
        <v>123</v>
      </c>
      <c r="D129" s="106" t="s">
        <v>2</v>
      </c>
      <c r="E129" s="181">
        <f>IFERROR(E20*'Company - Additional Info'!$F$154,0)</f>
        <v>0</v>
      </c>
      <c r="F129" s="181">
        <f>IFERROR(F20*'Company - Additional Info'!$F$154,0)</f>
        <v>0</v>
      </c>
      <c r="G129" s="181">
        <f>IFERROR(G20*'Company - Additional Info'!$F$154,0)</f>
        <v>0</v>
      </c>
      <c r="H129" s="181">
        <f>IFERROR(H20*'Company - Additional Info'!$F$154,0)</f>
        <v>0</v>
      </c>
      <c r="I129" s="107"/>
      <c r="J129" s="107"/>
      <c r="K129" s="107"/>
      <c r="L129" s="107"/>
      <c r="M129" s="107"/>
      <c r="N129" s="107"/>
      <c r="O129" s="107"/>
      <c r="P129" s="163"/>
      <c r="Q129" s="180">
        <f t="shared" si="43"/>
        <v>0</v>
      </c>
    </row>
    <row r="130" spans="2:17" x14ac:dyDescent="0.3">
      <c r="C130" s="105" t="s">
        <v>124</v>
      </c>
      <c r="D130" s="106" t="s">
        <v>2</v>
      </c>
      <c r="E130" s="161">
        <f>SUM(E126:E129)</f>
        <v>0</v>
      </c>
      <c r="F130" s="161">
        <f>SUM(F126:F129)</f>
        <v>0</v>
      </c>
      <c r="G130" s="161">
        <f>SUM(G126:G129)</f>
        <v>0</v>
      </c>
      <c r="H130" s="161">
        <f>SUM(H126:H129)</f>
        <v>0</v>
      </c>
      <c r="I130" s="161">
        <f t="shared" ref="I130:O130" si="44">SUM(I126:I129)</f>
        <v>0</v>
      </c>
      <c r="J130" s="161">
        <f t="shared" si="44"/>
        <v>0</v>
      </c>
      <c r="K130" s="161">
        <f t="shared" si="44"/>
        <v>0</v>
      </c>
      <c r="L130" s="161">
        <f t="shared" si="44"/>
        <v>0</v>
      </c>
      <c r="M130" s="161">
        <f t="shared" si="44"/>
        <v>0</v>
      </c>
      <c r="N130" s="161">
        <f t="shared" si="44"/>
        <v>0</v>
      </c>
      <c r="O130" s="161">
        <f t="shared" si="44"/>
        <v>0</v>
      </c>
      <c r="P130" s="161"/>
      <c r="Q130" s="161">
        <f t="shared" si="43"/>
        <v>0</v>
      </c>
    </row>
    <row r="131" spans="2:17" x14ac:dyDescent="0.3">
      <c r="C131" s="113"/>
      <c r="D131" s="114"/>
      <c r="E131" s="111"/>
      <c r="F131" s="111"/>
      <c r="G131" s="115"/>
      <c r="H131" s="111"/>
      <c r="I131" s="111"/>
      <c r="J131" s="111"/>
      <c r="K131" s="111"/>
      <c r="L131" s="111"/>
      <c r="M131" s="111"/>
      <c r="N131" s="111"/>
      <c r="O131" s="111"/>
      <c r="P131" s="111"/>
      <c r="Q131" s="111"/>
    </row>
    <row r="132" spans="2:17" x14ac:dyDescent="0.3">
      <c r="C132" s="116" t="s">
        <v>125</v>
      </c>
      <c r="D132" s="117"/>
      <c r="E132" s="120"/>
      <c r="F132" s="120"/>
      <c r="G132" s="150"/>
      <c r="H132" s="120"/>
      <c r="I132" s="120"/>
      <c r="J132" s="120"/>
      <c r="K132" s="120"/>
      <c r="L132" s="120"/>
      <c r="M132" s="120"/>
      <c r="N132" s="120"/>
      <c r="O132" s="120"/>
      <c r="P132" s="104"/>
      <c r="Q132" s="120"/>
    </row>
    <row r="133" spans="2:17" x14ac:dyDescent="0.3">
      <c r="C133" s="105" t="s">
        <v>120</v>
      </c>
      <c r="D133" s="106" t="s">
        <v>2</v>
      </c>
      <c r="E133" s="181">
        <f>IFERROR(E24*'Company - Additional Info'!$F$154,0)</f>
        <v>0</v>
      </c>
      <c r="F133" s="181">
        <f>IFERROR(F24*'Company - Additional Info'!$F$154,0)</f>
        <v>0</v>
      </c>
      <c r="G133" s="181">
        <f>IFERROR(G24*'Company - Additional Info'!$F$154,0)</f>
        <v>0</v>
      </c>
      <c r="H133" s="181">
        <f>IFERROR(H24*'Company - Additional Info'!$F$154,0)</f>
        <v>0</v>
      </c>
      <c r="I133" s="143"/>
      <c r="J133" s="143"/>
      <c r="K133" s="143"/>
      <c r="L133" s="143"/>
      <c r="M133" s="143"/>
      <c r="N133" s="143"/>
      <c r="O133" s="143"/>
      <c r="P133" s="163"/>
      <c r="Q133" s="180">
        <f t="shared" ref="Q133:Q136" si="45">SUM(E133:O133)</f>
        <v>0</v>
      </c>
    </row>
    <row r="134" spans="2:17" x14ac:dyDescent="0.3">
      <c r="C134" s="105" t="s">
        <v>126</v>
      </c>
      <c r="D134" s="106" t="s">
        <v>2</v>
      </c>
      <c r="E134" s="181">
        <f>IFERROR(E25*'Company - Additional Info'!$F$154,0)</f>
        <v>0</v>
      </c>
      <c r="F134" s="181">
        <f>IFERROR(F25*'Company - Additional Info'!$F$154,0)</f>
        <v>0</v>
      </c>
      <c r="G134" s="181">
        <f>IFERROR(G25*'Company - Additional Info'!$F$154,0)</f>
        <v>0</v>
      </c>
      <c r="H134" s="181">
        <f>IFERROR(H25*'Company - Additional Info'!$F$154,0)</f>
        <v>0</v>
      </c>
      <c r="I134" s="143"/>
      <c r="J134" s="143"/>
      <c r="K134" s="143"/>
      <c r="L134" s="143"/>
      <c r="M134" s="143"/>
      <c r="N134" s="143"/>
      <c r="O134" s="143"/>
      <c r="P134" s="163"/>
      <c r="Q134" s="180">
        <f t="shared" si="45"/>
        <v>0</v>
      </c>
    </row>
    <row r="135" spans="2:17" x14ac:dyDescent="0.3">
      <c r="C135" s="110" t="s">
        <v>122</v>
      </c>
      <c r="D135" s="106" t="s">
        <v>2</v>
      </c>
      <c r="E135" s="181">
        <f>IFERROR(E26*'Company - Additional Info'!$F$154,0)</f>
        <v>0</v>
      </c>
      <c r="F135" s="181">
        <f>IFERROR(F26*'Company - Additional Info'!$F$154,0)</f>
        <v>0</v>
      </c>
      <c r="G135" s="181">
        <f>IFERROR(G26*'Company - Additional Info'!$F$154,0)</f>
        <v>0</v>
      </c>
      <c r="H135" s="181">
        <f>IFERROR(H26*'Company - Additional Info'!$F$154,0)</f>
        <v>0</v>
      </c>
      <c r="I135" s="173"/>
      <c r="J135" s="107"/>
      <c r="K135" s="107"/>
      <c r="L135" s="173"/>
      <c r="M135" s="107"/>
      <c r="N135" s="107"/>
      <c r="O135" s="107"/>
      <c r="P135" s="163"/>
      <c r="Q135" s="180">
        <f t="shared" si="45"/>
        <v>0</v>
      </c>
    </row>
    <row r="136" spans="2:17" x14ac:dyDescent="0.3">
      <c r="C136" s="105" t="s">
        <v>124</v>
      </c>
      <c r="D136" s="106" t="s">
        <v>2</v>
      </c>
      <c r="E136" s="161">
        <f>SUM(E133:E135)</f>
        <v>0</v>
      </c>
      <c r="F136" s="161">
        <f>SUM(F133:F135)</f>
        <v>0</v>
      </c>
      <c r="G136" s="161">
        <f t="shared" ref="G136:H136" si="46">SUM(G133:G135)</f>
        <v>0</v>
      </c>
      <c r="H136" s="161">
        <f t="shared" si="46"/>
        <v>0</v>
      </c>
      <c r="I136" s="160">
        <f t="shared" ref="I136:O136" si="47">SUM(I133:I135)</f>
        <v>0</v>
      </c>
      <c r="J136" s="160">
        <f t="shared" si="47"/>
        <v>0</v>
      </c>
      <c r="K136" s="160">
        <f t="shared" si="47"/>
        <v>0</v>
      </c>
      <c r="L136" s="160">
        <f t="shared" si="47"/>
        <v>0</v>
      </c>
      <c r="M136" s="160">
        <f t="shared" si="47"/>
        <v>0</v>
      </c>
      <c r="N136" s="160">
        <f t="shared" si="47"/>
        <v>0</v>
      </c>
      <c r="O136" s="160">
        <f t="shared" si="47"/>
        <v>0</v>
      </c>
      <c r="P136" s="163"/>
      <c r="Q136" s="161">
        <f t="shared" si="45"/>
        <v>0</v>
      </c>
    </row>
    <row r="137" spans="2:17" x14ac:dyDescent="0.3">
      <c r="C137" s="128"/>
      <c r="D137" s="114"/>
      <c r="E137" s="111"/>
      <c r="F137" s="111"/>
      <c r="G137" s="115"/>
      <c r="H137" s="111"/>
      <c r="I137" s="109"/>
      <c r="J137" s="109"/>
      <c r="K137" s="109"/>
      <c r="L137" s="109"/>
      <c r="M137" s="109"/>
      <c r="N137" s="109"/>
      <c r="O137" s="109"/>
      <c r="P137" s="109"/>
      <c r="Q137" s="111"/>
    </row>
    <row r="138" spans="2:17" x14ac:dyDescent="0.3">
      <c r="C138" s="116" t="s">
        <v>127</v>
      </c>
      <c r="D138" s="117" t="s">
        <v>2</v>
      </c>
      <c r="E138" s="159">
        <f>SUM(E130,-E136)</f>
        <v>0</v>
      </c>
      <c r="F138" s="159">
        <f>SUM(F130,-F136)</f>
        <v>0</v>
      </c>
      <c r="G138" s="159">
        <f>SUM(G130,-G136)</f>
        <v>0</v>
      </c>
      <c r="H138" s="159">
        <f>SUM(H130,-H136)</f>
        <v>0</v>
      </c>
      <c r="I138" s="159">
        <f t="shared" ref="I138:O138" si="48">SUM(I130,-I136)</f>
        <v>0</v>
      </c>
      <c r="J138" s="159">
        <f t="shared" si="48"/>
        <v>0</v>
      </c>
      <c r="K138" s="159">
        <f t="shared" si="48"/>
        <v>0</v>
      </c>
      <c r="L138" s="159">
        <f t="shared" si="48"/>
        <v>0</v>
      </c>
      <c r="M138" s="159">
        <f t="shared" si="48"/>
        <v>0</v>
      </c>
      <c r="N138" s="159">
        <f t="shared" si="48"/>
        <v>0</v>
      </c>
      <c r="O138" s="159">
        <f t="shared" si="48"/>
        <v>0</v>
      </c>
      <c r="P138" s="159"/>
      <c r="Q138" s="159">
        <f>SUM(E138:O138)</f>
        <v>0</v>
      </c>
    </row>
    <row r="139" spans="2:17" x14ac:dyDescent="0.3">
      <c r="C139" s="178"/>
      <c r="E139" s="179"/>
      <c r="F139" s="179"/>
      <c r="G139" s="179"/>
      <c r="H139" s="179"/>
      <c r="I139" s="179"/>
      <c r="J139" s="179"/>
      <c r="K139" s="179"/>
      <c r="L139" s="179"/>
      <c r="M139" s="179"/>
      <c r="N139" s="179"/>
      <c r="O139" s="179"/>
      <c r="P139" s="179"/>
      <c r="Q139" s="179"/>
    </row>
    <row r="140" spans="2:17" ht="13.8" x14ac:dyDescent="0.25">
      <c r="B140" s="176" t="s">
        <v>233</v>
      </c>
      <c r="C140" s="177" t="s">
        <v>23</v>
      </c>
      <c r="D140" s="177"/>
      <c r="E140" s="177"/>
      <c r="F140" s="177"/>
      <c r="G140" s="177"/>
      <c r="H140" s="177"/>
      <c r="I140" s="177"/>
      <c r="J140" s="177"/>
      <c r="K140" s="177"/>
      <c r="L140" s="177"/>
      <c r="M140" s="177"/>
      <c r="N140" s="177"/>
      <c r="O140" s="177"/>
      <c r="P140" s="177"/>
      <c r="Q140" s="177"/>
    </row>
    <row r="141" spans="2:17" ht="13.8" x14ac:dyDescent="0.25">
      <c r="C141" s="96"/>
      <c r="D141" s="96"/>
      <c r="E141" s="96"/>
      <c r="F141" s="96"/>
      <c r="G141" s="96"/>
      <c r="H141" s="96"/>
      <c r="I141" s="96"/>
      <c r="J141" s="96"/>
      <c r="K141" s="96"/>
      <c r="L141" s="96"/>
      <c r="M141" s="96"/>
      <c r="N141" s="96"/>
      <c r="O141" s="96"/>
      <c r="P141" s="96"/>
      <c r="Q141" s="96"/>
    </row>
    <row r="142" spans="2:17" ht="27.6" x14ac:dyDescent="0.25">
      <c r="C142" s="96"/>
      <c r="D142" s="96"/>
      <c r="E142" s="170" t="s">
        <v>130</v>
      </c>
      <c r="F142" s="170" t="s">
        <v>131</v>
      </c>
      <c r="G142" s="170" t="s">
        <v>109</v>
      </c>
      <c r="H142" s="170" t="s">
        <v>110</v>
      </c>
      <c r="I142" s="170" t="s">
        <v>111</v>
      </c>
      <c r="J142" s="170" t="s">
        <v>112</v>
      </c>
      <c r="K142" s="170" t="s">
        <v>113</v>
      </c>
      <c r="L142" s="170" t="s">
        <v>114</v>
      </c>
      <c r="M142" s="170" t="s">
        <v>115</v>
      </c>
      <c r="N142" s="170" t="s">
        <v>116</v>
      </c>
      <c r="O142" s="170" t="s">
        <v>117</v>
      </c>
      <c r="P142" s="170"/>
      <c r="Q142" s="171" t="s">
        <v>118</v>
      </c>
    </row>
    <row r="143" spans="2:17" x14ac:dyDescent="0.3">
      <c r="C143" s="102" t="s">
        <v>119</v>
      </c>
      <c r="D143" s="103"/>
      <c r="E143" s="104"/>
      <c r="F143" s="104"/>
      <c r="G143" s="172"/>
      <c r="H143" s="104"/>
      <c r="I143" s="104"/>
      <c r="J143" s="104"/>
      <c r="K143" s="104"/>
      <c r="L143" s="104"/>
      <c r="M143" s="104"/>
      <c r="N143" s="104"/>
      <c r="O143" s="104"/>
      <c r="P143" s="104"/>
      <c r="Q143" s="104"/>
    </row>
    <row r="144" spans="2:17" x14ac:dyDescent="0.3">
      <c r="C144" s="105" t="s">
        <v>120</v>
      </c>
      <c r="D144" s="106" t="s">
        <v>2</v>
      </c>
      <c r="E144" s="181">
        <f>IFERROR(E17*'Company - Additional Info'!$F$155,0)</f>
        <v>0</v>
      </c>
      <c r="F144" s="181">
        <f>IFERROR(F17*'Company - Additional Info'!$F$155,0)</f>
        <v>0</v>
      </c>
      <c r="G144" s="181">
        <f>IFERROR(G17*'Company - Additional Info'!$F$155,0)</f>
        <v>0</v>
      </c>
      <c r="H144" s="181">
        <f>IFERROR(H17*'Company - Additional Info'!$F$155,0)</f>
        <v>0</v>
      </c>
      <c r="I144" s="143"/>
      <c r="J144" s="143"/>
      <c r="K144" s="143"/>
      <c r="L144" s="143"/>
      <c r="M144" s="143"/>
      <c r="N144" s="143"/>
      <c r="O144" s="143"/>
      <c r="P144" s="163"/>
      <c r="Q144" s="180">
        <f>SUM(E144:O144)</f>
        <v>0</v>
      </c>
    </row>
    <row r="145" spans="2:17" x14ac:dyDescent="0.3">
      <c r="C145" s="105" t="s">
        <v>121</v>
      </c>
      <c r="D145" s="106" t="s">
        <v>2</v>
      </c>
      <c r="E145" s="181">
        <f>IFERROR(E18*'Company - Additional Info'!$F$155,0)</f>
        <v>0</v>
      </c>
      <c r="F145" s="181">
        <f>IFERROR(F18*'Company - Additional Info'!$F$155,0)</f>
        <v>0</v>
      </c>
      <c r="G145" s="181">
        <f>IFERROR(G18*'Company - Additional Info'!$F$155,0)</f>
        <v>0</v>
      </c>
      <c r="H145" s="181">
        <f>IFERROR(H18*'Company - Additional Info'!$F$155,0)</f>
        <v>0</v>
      </c>
      <c r="I145" s="143"/>
      <c r="J145" s="143"/>
      <c r="K145" s="143"/>
      <c r="L145" s="143"/>
      <c r="M145" s="143"/>
      <c r="N145" s="143"/>
      <c r="O145" s="143"/>
      <c r="P145" s="163"/>
      <c r="Q145" s="180">
        <f t="shared" ref="Q145:Q148" si="49">SUM(E145:O145)</f>
        <v>0</v>
      </c>
    </row>
    <row r="146" spans="2:17" x14ac:dyDescent="0.3">
      <c r="C146" s="110" t="s">
        <v>122</v>
      </c>
      <c r="D146" s="106" t="s">
        <v>2</v>
      </c>
      <c r="E146" s="181">
        <f>IFERROR(E19*'Company - Additional Info'!$F$155,0)</f>
        <v>0</v>
      </c>
      <c r="F146" s="181">
        <f>IFERROR(F19*'Company - Additional Info'!$F$155,0)</f>
        <v>0</v>
      </c>
      <c r="G146" s="181">
        <f>IFERROR(G19*'Company - Additional Info'!$F$155,0)</f>
        <v>0</v>
      </c>
      <c r="H146" s="181">
        <f>IFERROR(H19*'Company - Additional Info'!$F$155,0)</f>
        <v>0</v>
      </c>
      <c r="I146" s="107"/>
      <c r="J146" s="107"/>
      <c r="K146" s="107"/>
      <c r="L146" s="107"/>
      <c r="M146" s="107"/>
      <c r="N146" s="107"/>
      <c r="O146" s="107"/>
      <c r="P146" s="163"/>
      <c r="Q146" s="180">
        <f t="shared" si="49"/>
        <v>0</v>
      </c>
    </row>
    <row r="147" spans="2:17" x14ac:dyDescent="0.3">
      <c r="C147" s="110" t="s">
        <v>123</v>
      </c>
      <c r="D147" s="106" t="s">
        <v>2</v>
      </c>
      <c r="E147" s="181">
        <f>IFERROR(E20*'Company - Additional Info'!$F$155,0)</f>
        <v>0</v>
      </c>
      <c r="F147" s="181">
        <f>IFERROR(F20*'Company - Additional Info'!$F$155,0)</f>
        <v>0</v>
      </c>
      <c r="G147" s="181">
        <f>IFERROR(G20*'Company - Additional Info'!$F$155,0)</f>
        <v>0</v>
      </c>
      <c r="H147" s="181">
        <f>IFERROR(H20*'Company - Additional Info'!$F$155,0)</f>
        <v>0</v>
      </c>
      <c r="I147" s="107"/>
      <c r="J147" s="107"/>
      <c r="K147" s="107"/>
      <c r="L147" s="107"/>
      <c r="M147" s="107"/>
      <c r="N147" s="107"/>
      <c r="O147" s="107"/>
      <c r="P147" s="163"/>
      <c r="Q147" s="180">
        <f t="shared" si="49"/>
        <v>0</v>
      </c>
    </row>
    <row r="148" spans="2:17" x14ac:dyDescent="0.3">
      <c r="C148" s="105" t="s">
        <v>124</v>
      </c>
      <c r="D148" s="106" t="s">
        <v>2</v>
      </c>
      <c r="E148" s="161">
        <f>SUM(E144:E147)</f>
        <v>0</v>
      </c>
      <c r="F148" s="161">
        <f>SUM(F144:F147)</f>
        <v>0</v>
      </c>
      <c r="G148" s="161">
        <f>SUM(G144:G147)</f>
        <v>0</v>
      </c>
      <c r="H148" s="161">
        <f>SUM(H144:H147)</f>
        <v>0</v>
      </c>
      <c r="I148" s="161">
        <f t="shared" ref="I148:O148" si="50">SUM(I144:I147)</f>
        <v>0</v>
      </c>
      <c r="J148" s="161">
        <f t="shared" si="50"/>
        <v>0</v>
      </c>
      <c r="K148" s="161">
        <f t="shared" si="50"/>
        <v>0</v>
      </c>
      <c r="L148" s="161">
        <f t="shared" si="50"/>
        <v>0</v>
      </c>
      <c r="M148" s="161">
        <f t="shared" si="50"/>
        <v>0</v>
      </c>
      <c r="N148" s="161">
        <f t="shared" si="50"/>
        <v>0</v>
      </c>
      <c r="O148" s="161">
        <f t="shared" si="50"/>
        <v>0</v>
      </c>
      <c r="P148" s="161"/>
      <c r="Q148" s="161">
        <f t="shared" si="49"/>
        <v>0</v>
      </c>
    </row>
    <row r="149" spans="2:17" x14ac:dyDescent="0.3">
      <c r="C149" s="113"/>
      <c r="D149" s="114"/>
      <c r="E149" s="111"/>
      <c r="F149" s="111"/>
      <c r="G149" s="115"/>
      <c r="H149" s="111"/>
      <c r="I149" s="111"/>
      <c r="J149" s="111"/>
      <c r="K149" s="111"/>
      <c r="L149" s="111"/>
      <c r="M149" s="111"/>
      <c r="N149" s="111"/>
      <c r="O149" s="111"/>
      <c r="P149" s="111"/>
      <c r="Q149" s="111"/>
    </row>
    <row r="150" spans="2:17" x14ac:dyDescent="0.3">
      <c r="C150" s="116" t="s">
        <v>125</v>
      </c>
      <c r="D150" s="117"/>
      <c r="E150" s="120"/>
      <c r="F150" s="120"/>
      <c r="G150" s="150"/>
      <c r="H150" s="120"/>
      <c r="I150" s="120"/>
      <c r="J150" s="120"/>
      <c r="K150" s="120"/>
      <c r="L150" s="120"/>
      <c r="M150" s="120"/>
      <c r="N150" s="120"/>
      <c r="O150" s="120"/>
      <c r="P150" s="104"/>
      <c r="Q150" s="120"/>
    </row>
    <row r="151" spans="2:17" x14ac:dyDescent="0.3">
      <c r="C151" s="105" t="s">
        <v>120</v>
      </c>
      <c r="D151" s="106" t="s">
        <v>2</v>
      </c>
      <c r="E151" s="181">
        <f>IFERROR(E24*'Company - Additional Info'!$F$155,0)</f>
        <v>0</v>
      </c>
      <c r="F151" s="181">
        <f>IFERROR(F24*'Company - Additional Info'!$F$155,0)</f>
        <v>0</v>
      </c>
      <c r="G151" s="181">
        <f>IFERROR(G24*'Company - Additional Info'!$F$155,0)</f>
        <v>0</v>
      </c>
      <c r="H151" s="181">
        <f>IFERROR(H24*'Company - Additional Info'!$F$155,0)</f>
        <v>0</v>
      </c>
      <c r="I151" s="143"/>
      <c r="J151" s="143"/>
      <c r="K151" s="143"/>
      <c r="L151" s="143"/>
      <c r="M151" s="143"/>
      <c r="N151" s="143"/>
      <c r="O151" s="143"/>
      <c r="P151" s="163"/>
      <c r="Q151" s="180">
        <f t="shared" ref="Q151:Q154" si="51">SUM(E151:O151)</f>
        <v>0</v>
      </c>
    </row>
    <row r="152" spans="2:17" x14ac:dyDescent="0.3">
      <c r="C152" s="105" t="s">
        <v>126</v>
      </c>
      <c r="D152" s="106" t="s">
        <v>2</v>
      </c>
      <c r="E152" s="181">
        <f>IFERROR(E25*'Company - Additional Info'!$F$155,0)</f>
        <v>0</v>
      </c>
      <c r="F152" s="181">
        <f>IFERROR(F25*'Company - Additional Info'!$F$155,0)</f>
        <v>0</v>
      </c>
      <c r="G152" s="181">
        <f>IFERROR(G25*'Company - Additional Info'!$F$155,0)</f>
        <v>0</v>
      </c>
      <c r="H152" s="181">
        <f>IFERROR(H25*'Company - Additional Info'!$F$155,0)</f>
        <v>0</v>
      </c>
      <c r="I152" s="143"/>
      <c r="J152" s="143"/>
      <c r="K152" s="143"/>
      <c r="L152" s="143"/>
      <c r="M152" s="143"/>
      <c r="N152" s="143"/>
      <c r="O152" s="143"/>
      <c r="P152" s="163"/>
      <c r="Q152" s="180">
        <f t="shared" si="51"/>
        <v>0</v>
      </c>
    </row>
    <row r="153" spans="2:17" x14ac:dyDescent="0.3">
      <c r="C153" s="110" t="s">
        <v>122</v>
      </c>
      <c r="D153" s="106" t="s">
        <v>2</v>
      </c>
      <c r="E153" s="181">
        <f>IFERROR(E26*'Company - Additional Info'!$F$155,0)</f>
        <v>0</v>
      </c>
      <c r="F153" s="181">
        <f>IFERROR(F26*'Company - Additional Info'!$F$155,0)</f>
        <v>0</v>
      </c>
      <c r="G153" s="181">
        <f>IFERROR(G26*'Company - Additional Info'!$F$155,0)</f>
        <v>0</v>
      </c>
      <c r="H153" s="181">
        <f>IFERROR(H26*'Company - Additional Info'!$F$155,0)</f>
        <v>0</v>
      </c>
      <c r="I153" s="173"/>
      <c r="J153" s="107"/>
      <c r="K153" s="107"/>
      <c r="L153" s="173"/>
      <c r="M153" s="107"/>
      <c r="N153" s="107"/>
      <c r="O153" s="107"/>
      <c r="P153" s="163"/>
      <c r="Q153" s="180">
        <f t="shared" si="51"/>
        <v>0</v>
      </c>
    </row>
    <row r="154" spans="2:17" x14ac:dyDescent="0.3">
      <c r="C154" s="105" t="s">
        <v>124</v>
      </c>
      <c r="D154" s="106" t="s">
        <v>2</v>
      </c>
      <c r="E154" s="161">
        <f>SUM(E151:E153)</f>
        <v>0</v>
      </c>
      <c r="F154" s="161">
        <f>SUM(F151:F153)</f>
        <v>0</v>
      </c>
      <c r="G154" s="161">
        <f t="shared" ref="G154:H154" si="52">SUM(G151:G153)</f>
        <v>0</v>
      </c>
      <c r="H154" s="161">
        <f t="shared" si="52"/>
        <v>0</v>
      </c>
      <c r="I154" s="160">
        <f t="shared" ref="I154:O154" si="53">SUM(I151:I153)</f>
        <v>0</v>
      </c>
      <c r="J154" s="160">
        <f t="shared" si="53"/>
        <v>0</v>
      </c>
      <c r="K154" s="160">
        <f t="shared" si="53"/>
        <v>0</v>
      </c>
      <c r="L154" s="160">
        <f t="shared" si="53"/>
        <v>0</v>
      </c>
      <c r="M154" s="160">
        <f t="shared" si="53"/>
        <v>0</v>
      </c>
      <c r="N154" s="160">
        <f t="shared" si="53"/>
        <v>0</v>
      </c>
      <c r="O154" s="160">
        <f t="shared" si="53"/>
        <v>0</v>
      </c>
      <c r="P154" s="163"/>
      <c r="Q154" s="161">
        <f t="shared" si="51"/>
        <v>0</v>
      </c>
    </row>
    <row r="155" spans="2:17" x14ac:dyDescent="0.3">
      <c r="C155" s="128"/>
      <c r="D155" s="114"/>
      <c r="E155" s="111"/>
      <c r="F155" s="111"/>
      <c r="G155" s="115"/>
      <c r="H155" s="111"/>
      <c r="I155" s="109"/>
      <c r="J155" s="109"/>
      <c r="K155" s="109"/>
      <c r="L155" s="109"/>
      <c r="M155" s="109"/>
      <c r="N155" s="109"/>
      <c r="O155" s="109"/>
      <c r="P155" s="109"/>
      <c r="Q155" s="111"/>
    </row>
    <row r="156" spans="2:17" x14ac:dyDescent="0.3">
      <c r="C156" s="116" t="s">
        <v>127</v>
      </c>
      <c r="D156" s="117" t="s">
        <v>2</v>
      </c>
      <c r="E156" s="159">
        <f>SUM(E148,-E154)</f>
        <v>0</v>
      </c>
      <c r="F156" s="159">
        <f>SUM(F148,-F154)</f>
        <v>0</v>
      </c>
      <c r="G156" s="159">
        <f>SUM(G148,-G154)</f>
        <v>0</v>
      </c>
      <c r="H156" s="159">
        <f>SUM(H148,-H154)</f>
        <v>0</v>
      </c>
      <c r="I156" s="159">
        <f t="shared" ref="I156:O156" si="54">SUM(I148,-I154)</f>
        <v>0</v>
      </c>
      <c r="J156" s="159">
        <f t="shared" si="54"/>
        <v>0</v>
      </c>
      <c r="K156" s="159">
        <f t="shared" si="54"/>
        <v>0</v>
      </c>
      <c r="L156" s="159">
        <f t="shared" si="54"/>
        <v>0</v>
      </c>
      <c r="M156" s="159">
        <f t="shared" si="54"/>
        <v>0</v>
      </c>
      <c r="N156" s="159">
        <f t="shared" si="54"/>
        <v>0</v>
      </c>
      <c r="O156" s="159">
        <f t="shared" si="54"/>
        <v>0</v>
      </c>
      <c r="P156" s="159"/>
      <c r="Q156" s="159">
        <f>SUM(E156:O156)</f>
        <v>0</v>
      </c>
    </row>
    <row r="157" spans="2:17" ht="13.8" x14ac:dyDescent="0.25">
      <c r="D157" s="77"/>
      <c r="E157" s="179"/>
      <c r="F157" s="179"/>
      <c r="G157" s="179"/>
      <c r="H157" s="179"/>
      <c r="I157" s="179"/>
      <c r="J157" s="179"/>
      <c r="K157" s="179"/>
      <c r="L157" s="179"/>
      <c r="M157" s="179"/>
      <c r="N157" s="179"/>
      <c r="O157" s="179"/>
      <c r="P157" s="179"/>
      <c r="Q157" s="179"/>
    </row>
    <row r="158" spans="2:17" ht="13.8" x14ac:dyDescent="0.25">
      <c r="B158" s="176" t="s">
        <v>234</v>
      </c>
      <c r="C158" s="177" t="s">
        <v>24</v>
      </c>
      <c r="D158" s="177"/>
      <c r="E158" s="177"/>
      <c r="F158" s="177"/>
      <c r="G158" s="177"/>
      <c r="H158" s="177"/>
      <c r="I158" s="177"/>
      <c r="J158" s="177"/>
      <c r="K158" s="177"/>
      <c r="L158" s="177"/>
      <c r="M158" s="177"/>
      <c r="N158" s="177"/>
      <c r="O158" s="177"/>
      <c r="P158" s="177"/>
      <c r="Q158" s="177"/>
    </row>
    <row r="159" spans="2:17" ht="13.8" x14ac:dyDescent="0.25">
      <c r="C159" s="96"/>
      <c r="D159" s="96"/>
      <c r="E159" s="96"/>
      <c r="F159" s="96"/>
      <c r="G159" s="96"/>
      <c r="H159" s="96"/>
      <c r="I159" s="96"/>
      <c r="J159" s="96"/>
      <c r="K159" s="96"/>
      <c r="L159" s="96"/>
      <c r="M159" s="96"/>
      <c r="N159" s="96"/>
      <c r="O159" s="96"/>
      <c r="P159" s="96"/>
      <c r="Q159" s="96"/>
    </row>
    <row r="160" spans="2:17" ht="27.6" x14ac:dyDescent="0.25">
      <c r="C160" s="96"/>
      <c r="D160" s="96"/>
      <c r="E160" s="170" t="s">
        <v>130</v>
      </c>
      <c r="F160" s="170" t="s">
        <v>131</v>
      </c>
      <c r="G160" s="170" t="s">
        <v>109</v>
      </c>
      <c r="H160" s="170" t="s">
        <v>110</v>
      </c>
      <c r="I160" s="170" t="s">
        <v>111</v>
      </c>
      <c r="J160" s="170" t="s">
        <v>112</v>
      </c>
      <c r="K160" s="170" t="s">
        <v>113</v>
      </c>
      <c r="L160" s="170" t="s">
        <v>114</v>
      </c>
      <c r="M160" s="170" t="s">
        <v>115</v>
      </c>
      <c r="N160" s="170" t="s">
        <v>116</v>
      </c>
      <c r="O160" s="170" t="s">
        <v>117</v>
      </c>
      <c r="P160" s="170"/>
      <c r="Q160" s="171" t="s">
        <v>118</v>
      </c>
    </row>
    <row r="161" spans="2:17" x14ac:dyDescent="0.3">
      <c r="C161" s="102" t="s">
        <v>119</v>
      </c>
      <c r="D161" s="103"/>
      <c r="E161" s="104"/>
      <c r="F161" s="104"/>
      <c r="G161" s="172"/>
      <c r="H161" s="104"/>
      <c r="I161" s="104"/>
      <c r="J161" s="104"/>
      <c r="K161" s="104"/>
      <c r="L161" s="104"/>
      <c r="M161" s="104"/>
      <c r="N161" s="104"/>
      <c r="O161" s="104"/>
      <c r="P161" s="104"/>
      <c r="Q161" s="104"/>
    </row>
    <row r="162" spans="2:17" x14ac:dyDescent="0.3">
      <c r="C162" s="105" t="s">
        <v>120</v>
      </c>
      <c r="D162" s="106" t="s">
        <v>2</v>
      </c>
      <c r="E162" s="181">
        <f>IFERROR(E17*'Company - Additional Info'!$F$156,0)</f>
        <v>0</v>
      </c>
      <c r="F162" s="181">
        <f>IFERROR(F17*'Company - Additional Info'!$F$156,0)</f>
        <v>0</v>
      </c>
      <c r="G162" s="181">
        <f>IFERROR(G17*'Company - Additional Info'!$F$156,0)</f>
        <v>0</v>
      </c>
      <c r="H162" s="181">
        <f>IFERROR(H17*'Company - Additional Info'!$F$156,0)</f>
        <v>0</v>
      </c>
      <c r="I162" s="143"/>
      <c r="J162" s="143"/>
      <c r="K162" s="143"/>
      <c r="L162" s="143"/>
      <c r="M162" s="143"/>
      <c r="N162" s="143"/>
      <c r="O162" s="143"/>
      <c r="P162" s="163"/>
      <c r="Q162" s="180">
        <f>SUM(E162:O162)</f>
        <v>0</v>
      </c>
    </row>
    <row r="163" spans="2:17" x14ac:dyDescent="0.3">
      <c r="C163" s="105" t="s">
        <v>121</v>
      </c>
      <c r="D163" s="106" t="s">
        <v>2</v>
      </c>
      <c r="E163" s="181">
        <f>IFERROR(E18*'Company - Additional Info'!$F$156,0)</f>
        <v>0</v>
      </c>
      <c r="F163" s="181">
        <f>IFERROR(F18*'Company - Additional Info'!$F$156,0)</f>
        <v>0</v>
      </c>
      <c r="G163" s="181">
        <f>IFERROR(G18*'Company - Additional Info'!$F$156,0)</f>
        <v>0</v>
      </c>
      <c r="H163" s="181">
        <f>IFERROR(H18*'Company - Additional Info'!$F$156,0)</f>
        <v>0</v>
      </c>
      <c r="I163" s="143"/>
      <c r="J163" s="143"/>
      <c r="K163" s="143"/>
      <c r="L163" s="143"/>
      <c r="M163" s="143"/>
      <c r="N163" s="143"/>
      <c r="O163" s="143"/>
      <c r="P163" s="163"/>
      <c r="Q163" s="180">
        <f t="shared" ref="Q163:Q166" si="55">SUM(E163:O163)</f>
        <v>0</v>
      </c>
    </row>
    <row r="164" spans="2:17" x14ac:dyDescent="0.3">
      <c r="C164" s="110" t="s">
        <v>122</v>
      </c>
      <c r="D164" s="106" t="s">
        <v>2</v>
      </c>
      <c r="E164" s="181">
        <f>IFERROR(E19*'Company - Additional Info'!$F$156,0)</f>
        <v>0</v>
      </c>
      <c r="F164" s="181">
        <f>IFERROR(F19*'Company - Additional Info'!$F$156,0)</f>
        <v>0</v>
      </c>
      <c r="G164" s="181">
        <f>IFERROR(G19*'Company - Additional Info'!$F$156,0)</f>
        <v>0</v>
      </c>
      <c r="H164" s="181">
        <f>IFERROR(H19*'Company - Additional Info'!$F$156,0)</f>
        <v>0</v>
      </c>
      <c r="I164" s="107"/>
      <c r="J164" s="107"/>
      <c r="K164" s="107"/>
      <c r="L164" s="107"/>
      <c r="M164" s="107"/>
      <c r="N164" s="107"/>
      <c r="O164" s="107"/>
      <c r="P164" s="163"/>
      <c r="Q164" s="180">
        <f t="shared" si="55"/>
        <v>0</v>
      </c>
    </row>
    <row r="165" spans="2:17" x14ac:dyDescent="0.3">
      <c r="C165" s="110" t="s">
        <v>123</v>
      </c>
      <c r="D165" s="106" t="s">
        <v>2</v>
      </c>
      <c r="E165" s="181">
        <f>IFERROR(E20*'Company - Additional Info'!$F$156,0)</f>
        <v>0</v>
      </c>
      <c r="F165" s="181">
        <f>IFERROR(F20*'Company - Additional Info'!$F$156,0)</f>
        <v>0</v>
      </c>
      <c r="G165" s="181">
        <f>IFERROR(G20*'Company - Additional Info'!$F$156,0)</f>
        <v>0</v>
      </c>
      <c r="H165" s="181">
        <f>IFERROR(H20*'Company - Additional Info'!$F$156,0)</f>
        <v>0</v>
      </c>
      <c r="I165" s="107"/>
      <c r="J165" s="107"/>
      <c r="K165" s="107"/>
      <c r="L165" s="107"/>
      <c r="M165" s="107"/>
      <c r="N165" s="107"/>
      <c r="O165" s="107"/>
      <c r="P165" s="163"/>
      <c r="Q165" s="180">
        <f t="shared" si="55"/>
        <v>0</v>
      </c>
    </row>
    <row r="166" spans="2:17" x14ac:dyDescent="0.3">
      <c r="C166" s="105" t="s">
        <v>124</v>
      </c>
      <c r="D166" s="106" t="s">
        <v>2</v>
      </c>
      <c r="E166" s="161">
        <f>SUM(E162:E165)</f>
        <v>0</v>
      </c>
      <c r="F166" s="161">
        <f>SUM(F162:F165)</f>
        <v>0</v>
      </c>
      <c r="G166" s="161">
        <f>SUM(G162:G165)</f>
        <v>0</v>
      </c>
      <c r="H166" s="161">
        <f>SUM(H162:H165)</f>
        <v>0</v>
      </c>
      <c r="I166" s="161">
        <f t="shared" ref="I166:O166" si="56">SUM(I162:I165)</f>
        <v>0</v>
      </c>
      <c r="J166" s="161">
        <f t="shared" si="56"/>
        <v>0</v>
      </c>
      <c r="K166" s="161">
        <f t="shared" si="56"/>
        <v>0</v>
      </c>
      <c r="L166" s="161">
        <f t="shared" si="56"/>
        <v>0</v>
      </c>
      <c r="M166" s="161">
        <f t="shared" si="56"/>
        <v>0</v>
      </c>
      <c r="N166" s="161">
        <f t="shared" si="56"/>
        <v>0</v>
      </c>
      <c r="O166" s="161">
        <f t="shared" si="56"/>
        <v>0</v>
      </c>
      <c r="P166" s="161"/>
      <c r="Q166" s="161">
        <f t="shared" si="55"/>
        <v>0</v>
      </c>
    </row>
    <row r="167" spans="2:17" x14ac:dyDescent="0.3">
      <c r="C167" s="113"/>
      <c r="D167" s="114"/>
      <c r="E167" s="111"/>
      <c r="F167" s="111"/>
      <c r="G167" s="115"/>
      <c r="H167" s="111"/>
      <c r="I167" s="111"/>
      <c r="J167" s="111"/>
      <c r="K167" s="111"/>
      <c r="L167" s="111"/>
      <c r="M167" s="111"/>
      <c r="N167" s="111"/>
      <c r="O167" s="111"/>
      <c r="P167" s="111"/>
      <c r="Q167" s="111"/>
    </row>
    <row r="168" spans="2:17" x14ac:dyDescent="0.3">
      <c r="C168" s="116" t="s">
        <v>125</v>
      </c>
      <c r="D168" s="117"/>
      <c r="E168" s="120"/>
      <c r="F168" s="120"/>
      <c r="G168" s="150"/>
      <c r="H168" s="120"/>
      <c r="I168" s="120"/>
      <c r="J168" s="120"/>
      <c r="K168" s="120"/>
      <c r="L168" s="120"/>
      <c r="M168" s="120"/>
      <c r="N168" s="120"/>
      <c r="O168" s="120"/>
      <c r="P168" s="104"/>
      <c r="Q168" s="120"/>
    </row>
    <row r="169" spans="2:17" x14ac:dyDescent="0.3">
      <c r="C169" s="105" t="s">
        <v>120</v>
      </c>
      <c r="D169" s="106" t="s">
        <v>2</v>
      </c>
      <c r="E169" s="181">
        <f>IFERROR(E24*'Company - Additional Info'!$F$156,0)</f>
        <v>0</v>
      </c>
      <c r="F169" s="181">
        <f>IFERROR(F24*'Company - Additional Info'!$F$156,0)</f>
        <v>0</v>
      </c>
      <c r="G169" s="181">
        <f>IFERROR(G24*'Company - Additional Info'!$F$156,0)</f>
        <v>0</v>
      </c>
      <c r="H169" s="181">
        <f>IFERROR(H24*'Company - Additional Info'!$F$156,0)</f>
        <v>0</v>
      </c>
      <c r="I169" s="143"/>
      <c r="J169" s="143"/>
      <c r="K169" s="143"/>
      <c r="L169" s="143"/>
      <c r="M169" s="143"/>
      <c r="N169" s="143"/>
      <c r="O169" s="143"/>
      <c r="P169" s="163"/>
      <c r="Q169" s="180">
        <f t="shared" ref="Q169:Q172" si="57">SUM(E169:O169)</f>
        <v>0</v>
      </c>
    </row>
    <row r="170" spans="2:17" x14ac:dyDescent="0.3">
      <c r="C170" s="105" t="s">
        <v>126</v>
      </c>
      <c r="D170" s="106" t="s">
        <v>2</v>
      </c>
      <c r="E170" s="181">
        <f>IFERROR(E25*'Company - Additional Info'!$F$156,0)</f>
        <v>0</v>
      </c>
      <c r="F170" s="181">
        <f>IFERROR(F25*'Company - Additional Info'!$F$156,0)</f>
        <v>0</v>
      </c>
      <c r="G170" s="181">
        <f>IFERROR(G25*'Company - Additional Info'!$F$156,0)</f>
        <v>0</v>
      </c>
      <c r="H170" s="181">
        <f>IFERROR(H25*'Company - Additional Info'!$F$156,0)</f>
        <v>0</v>
      </c>
      <c r="I170" s="143"/>
      <c r="J170" s="143"/>
      <c r="K170" s="143"/>
      <c r="L170" s="143"/>
      <c r="M170" s="143"/>
      <c r="N170" s="143"/>
      <c r="O170" s="143"/>
      <c r="P170" s="163"/>
      <c r="Q170" s="180">
        <f t="shared" si="57"/>
        <v>0</v>
      </c>
    </row>
    <row r="171" spans="2:17" x14ac:dyDescent="0.3">
      <c r="C171" s="110" t="s">
        <v>122</v>
      </c>
      <c r="D171" s="106" t="s">
        <v>2</v>
      </c>
      <c r="E171" s="181">
        <f>IFERROR(E26*'Company - Additional Info'!$F$156,0)</f>
        <v>0</v>
      </c>
      <c r="F171" s="181">
        <f>IFERROR(F26*'Company - Additional Info'!$F$156,0)</f>
        <v>0</v>
      </c>
      <c r="G171" s="181">
        <f>IFERROR(G26*'Company - Additional Info'!$F$156,0)</f>
        <v>0</v>
      </c>
      <c r="H171" s="181">
        <f>IFERROR(H26*'Company - Additional Info'!$F$156,0)</f>
        <v>0</v>
      </c>
      <c r="I171" s="173"/>
      <c r="J171" s="107"/>
      <c r="K171" s="107"/>
      <c r="L171" s="173"/>
      <c r="M171" s="107"/>
      <c r="N171" s="107"/>
      <c r="O171" s="107"/>
      <c r="P171" s="163"/>
      <c r="Q171" s="180">
        <f t="shared" si="57"/>
        <v>0</v>
      </c>
    </row>
    <row r="172" spans="2:17" x14ac:dyDescent="0.3">
      <c r="C172" s="105" t="s">
        <v>124</v>
      </c>
      <c r="D172" s="106" t="s">
        <v>2</v>
      </c>
      <c r="E172" s="161">
        <f>SUM(E169:E171)</f>
        <v>0</v>
      </c>
      <c r="F172" s="161">
        <f>SUM(F169:F171)</f>
        <v>0</v>
      </c>
      <c r="G172" s="161">
        <f t="shared" ref="G172:H172" si="58">SUM(G169:G171)</f>
        <v>0</v>
      </c>
      <c r="H172" s="161">
        <f t="shared" si="58"/>
        <v>0</v>
      </c>
      <c r="I172" s="160">
        <f t="shared" ref="I172:O172" si="59">SUM(I169:I171)</f>
        <v>0</v>
      </c>
      <c r="J172" s="160">
        <f t="shared" si="59"/>
        <v>0</v>
      </c>
      <c r="K172" s="160">
        <f t="shared" si="59"/>
        <v>0</v>
      </c>
      <c r="L172" s="160">
        <f t="shared" si="59"/>
        <v>0</v>
      </c>
      <c r="M172" s="160">
        <f t="shared" si="59"/>
        <v>0</v>
      </c>
      <c r="N172" s="160">
        <f t="shared" si="59"/>
        <v>0</v>
      </c>
      <c r="O172" s="160">
        <f t="shared" si="59"/>
        <v>0</v>
      </c>
      <c r="P172" s="163"/>
      <c r="Q172" s="161">
        <f t="shared" si="57"/>
        <v>0</v>
      </c>
    </row>
    <row r="173" spans="2:17" x14ac:dyDescent="0.3">
      <c r="C173" s="128"/>
      <c r="D173" s="114"/>
      <c r="E173" s="111"/>
      <c r="F173" s="111"/>
      <c r="G173" s="115"/>
      <c r="H173" s="111"/>
      <c r="I173" s="109"/>
      <c r="J173" s="109"/>
      <c r="K173" s="109"/>
      <c r="L173" s="109"/>
      <c r="M173" s="109"/>
      <c r="N173" s="109"/>
      <c r="O173" s="109"/>
      <c r="P173" s="109"/>
      <c r="Q173" s="111"/>
    </row>
    <row r="174" spans="2:17" x14ac:dyDescent="0.3">
      <c r="C174" s="116" t="s">
        <v>127</v>
      </c>
      <c r="D174" s="117" t="s">
        <v>2</v>
      </c>
      <c r="E174" s="159">
        <f>SUM(E166,-E172)</f>
        <v>0</v>
      </c>
      <c r="F174" s="159">
        <f>SUM(F166,-F172)</f>
        <v>0</v>
      </c>
      <c r="G174" s="159">
        <f>SUM(G166,-G172)</f>
        <v>0</v>
      </c>
      <c r="H174" s="159">
        <f>SUM(H166,-H172)</f>
        <v>0</v>
      </c>
      <c r="I174" s="159">
        <f t="shared" ref="I174:O174" si="60">SUM(I166,-I172)</f>
        <v>0</v>
      </c>
      <c r="J174" s="159">
        <f t="shared" si="60"/>
        <v>0</v>
      </c>
      <c r="K174" s="159">
        <f t="shared" si="60"/>
        <v>0</v>
      </c>
      <c r="L174" s="159">
        <f t="shared" si="60"/>
        <v>0</v>
      </c>
      <c r="M174" s="159">
        <f t="shared" si="60"/>
        <v>0</v>
      </c>
      <c r="N174" s="159">
        <f t="shared" si="60"/>
        <v>0</v>
      </c>
      <c r="O174" s="159">
        <f t="shared" si="60"/>
        <v>0</v>
      </c>
      <c r="P174" s="159"/>
      <c r="Q174" s="159">
        <f>SUM(E174:O174)</f>
        <v>0</v>
      </c>
    </row>
    <row r="175" spans="2:17" x14ac:dyDescent="0.3">
      <c r="C175" s="178"/>
      <c r="E175" s="179"/>
      <c r="F175" s="179"/>
      <c r="G175" s="179"/>
      <c r="H175" s="179"/>
      <c r="I175" s="179"/>
      <c r="J175" s="179"/>
      <c r="K175" s="179"/>
      <c r="L175" s="179"/>
      <c r="M175" s="179"/>
      <c r="N175" s="179"/>
      <c r="O175" s="179"/>
      <c r="P175" s="179"/>
      <c r="Q175" s="179"/>
    </row>
    <row r="176" spans="2:17" ht="13.8" x14ac:dyDescent="0.25">
      <c r="B176" s="176" t="s">
        <v>235</v>
      </c>
      <c r="C176" s="177" t="s">
        <v>51</v>
      </c>
      <c r="D176" s="177"/>
      <c r="E176" s="177"/>
      <c r="F176" s="177"/>
      <c r="G176" s="177"/>
      <c r="H176" s="177"/>
      <c r="I176" s="177"/>
      <c r="J176" s="177"/>
      <c r="K176" s="177"/>
      <c r="L176" s="177"/>
      <c r="M176" s="177"/>
      <c r="N176" s="177"/>
      <c r="O176" s="177"/>
      <c r="P176" s="177"/>
      <c r="Q176" s="177"/>
    </row>
    <row r="177" spans="3:17" ht="13.8" x14ac:dyDescent="0.25">
      <c r="C177" s="96"/>
      <c r="D177" s="96"/>
      <c r="E177" s="96"/>
      <c r="F177" s="96"/>
      <c r="G177" s="96"/>
      <c r="H177" s="96"/>
      <c r="I177" s="96"/>
      <c r="J177" s="96"/>
      <c r="K177" s="96"/>
      <c r="L177" s="96"/>
      <c r="M177" s="96"/>
      <c r="N177" s="96"/>
      <c r="O177" s="96"/>
      <c r="P177" s="96"/>
      <c r="Q177" s="96"/>
    </row>
    <row r="178" spans="3:17" ht="27.6" x14ac:dyDescent="0.25">
      <c r="C178" s="96"/>
      <c r="D178" s="96"/>
      <c r="E178" s="170" t="s">
        <v>130</v>
      </c>
      <c r="F178" s="170" t="s">
        <v>131</v>
      </c>
      <c r="G178" s="170" t="s">
        <v>109</v>
      </c>
      <c r="H178" s="170" t="s">
        <v>110</v>
      </c>
      <c r="I178" s="170" t="s">
        <v>111</v>
      </c>
      <c r="J178" s="170" t="s">
        <v>112</v>
      </c>
      <c r="K178" s="170" t="s">
        <v>113</v>
      </c>
      <c r="L178" s="170" t="s">
        <v>114</v>
      </c>
      <c r="M178" s="170" t="s">
        <v>115</v>
      </c>
      <c r="N178" s="170" t="s">
        <v>116</v>
      </c>
      <c r="O178" s="170" t="s">
        <v>117</v>
      </c>
      <c r="P178" s="170"/>
      <c r="Q178" s="171" t="s">
        <v>118</v>
      </c>
    </row>
    <row r="179" spans="3:17" x14ac:dyDescent="0.3">
      <c r="C179" s="102" t="s">
        <v>119</v>
      </c>
      <c r="D179" s="103"/>
      <c r="E179" s="104"/>
      <c r="F179" s="104"/>
      <c r="G179" s="172"/>
      <c r="H179" s="104"/>
      <c r="I179" s="104"/>
      <c r="J179" s="104"/>
      <c r="K179" s="104"/>
      <c r="L179" s="104"/>
      <c r="M179" s="104"/>
      <c r="N179" s="104"/>
      <c r="O179" s="104"/>
      <c r="P179" s="104"/>
      <c r="Q179" s="104"/>
    </row>
    <row r="180" spans="3:17" x14ac:dyDescent="0.3">
      <c r="C180" s="105" t="s">
        <v>120</v>
      </c>
      <c r="D180" s="106" t="s">
        <v>2</v>
      </c>
      <c r="E180" s="181">
        <f>IFERROR(E17*'Company - Additional Info'!$F$157,0)</f>
        <v>0</v>
      </c>
      <c r="F180" s="181">
        <f>IFERROR(F17*'Company - Additional Info'!$F$157,0)</f>
        <v>0</v>
      </c>
      <c r="G180" s="181">
        <f>IFERROR(G17*'Company - Additional Info'!$F$157,0)</f>
        <v>0</v>
      </c>
      <c r="H180" s="181">
        <f>IFERROR(H17*'Company - Additional Info'!$F$157,0)</f>
        <v>0</v>
      </c>
      <c r="I180" s="143"/>
      <c r="J180" s="143"/>
      <c r="K180" s="143"/>
      <c r="L180" s="143"/>
      <c r="M180" s="143"/>
      <c r="N180" s="143"/>
      <c r="O180" s="143"/>
      <c r="P180" s="163"/>
      <c r="Q180" s="180">
        <f>SUM(E180:O180)</f>
        <v>0</v>
      </c>
    </row>
    <row r="181" spans="3:17" x14ac:dyDescent="0.3">
      <c r="C181" s="105" t="s">
        <v>121</v>
      </c>
      <c r="D181" s="106" t="s">
        <v>2</v>
      </c>
      <c r="E181" s="181">
        <f>IFERROR(E18*'Company - Additional Info'!$F$157,0)</f>
        <v>0</v>
      </c>
      <c r="F181" s="181">
        <f>IFERROR(F18*'Company - Additional Info'!$F$157,0)</f>
        <v>0</v>
      </c>
      <c r="G181" s="181">
        <f>IFERROR(G18*'Company - Additional Info'!$F$157,0)</f>
        <v>0</v>
      </c>
      <c r="H181" s="181">
        <f>IFERROR(H18*'Company - Additional Info'!$F$157,0)</f>
        <v>0</v>
      </c>
      <c r="I181" s="143"/>
      <c r="J181" s="143"/>
      <c r="K181" s="143"/>
      <c r="L181" s="143"/>
      <c r="M181" s="143"/>
      <c r="N181" s="143"/>
      <c r="O181" s="143"/>
      <c r="P181" s="163"/>
      <c r="Q181" s="180">
        <f t="shared" ref="Q181:Q184" si="61">SUM(E181:O181)</f>
        <v>0</v>
      </c>
    </row>
    <row r="182" spans="3:17" x14ac:dyDescent="0.3">
      <c r="C182" s="110" t="s">
        <v>122</v>
      </c>
      <c r="D182" s="106" t="s">
        <v>2</v>
      </c>
      <c r="E182" s="181">
        <f>IFERROR(E19*'Company - Additional Info'!$F$157,0)</f>
        <v>0</v>
      </c>
      <c r="F182" s="181">
        <f>IFERROR(F19*'Company - Additional Info'!$F$157,0)</f>
        <v>0</v>
      </c>
      <c r="G182" s="181">
        <f>IFERROR(G19*'Company - Additional Info'!$F$157,0)</f>
        <v>0</v>
      </c>
      <c r="H182" s="181">
        <f>IFERROR(H19*'Company - Additional Info'!$F$157,0)</f>
        <v>0</v>
      </c>
      <c r="I182" s="107"/>
      <c r="J182" s="107"/>
      <c r="K182" s="107"/>
      <c r="L182" s="107"/>
      <c r="M182" s="107"/>
      <c r="N182" s="107"/>
      <c r="O182" s="107"/>
      <c r="P182" s="163"/>
      <c r="Q182" s="180">
        <f t="shared" si="61"/>
        <v>0</v>
      </c>
    </row>
    <row r="183" spans="3:17" x14ac:dyDescent="0.3">
      <c r="C183" s="110" t="s">
        <v>123</v>
      </c>
      <c r="D183" s="106" t="s">
        <v>2</v>
      </c>
      <c r="E183" s="181">
        <f>IFERROR(E20*'Company - Additional Info'!$F$157,0)</f>
        <v>0</v>
      </c>
      <c r="F183" s="181">
        <f>IFERROR(F20*'Company - Additional Info'!$F$157,0)</f>
        <v>0</v>
      </c>
      <c r="G183" s="181">
        <f>IFERROR(G20*'Company - Additional Info'!$F$157,0)</f>
        <v>0</v>
      </c>
      <c r="H183" s="181">
        <f>IFERROR(H20*'Company - Additional Info'!$F$157,0)</f>
        <v>0</v>
      </c>
      <c r="I183" s="107"/>
      <c r="J183" s="107"/>
      <c r="K183" s="107"/>
      <c r="L183" s="107"/>
      <c r="M183" s="107"/>
      <c r="N183" s="107"/>
      <c r="O183" s="107"/>
      <c r="P183" s="163"/>
      <c r="Q183" s="180">
        <f t="shared" si="61"/>
        <v>0</v>
      </c>
    </row>
    <row r="184" spans="3:17" x14ac:dyDescent="0.3">
      <c r="C184" s="105" t="s">
        <v>124</v>
      </c>
      <c r="D184" s="106" t="s">
        <v>2</v>
      </c>
      <c r="E184" s="161">
        <f>SUM(E180:E183)</f>
        <v>0</v>
      </c>
      <c r="F184" s="161">
        <f>SUM(F180:F183)</f>
        <v>0</v>
      </c>
      <c r="G184" s="161">
        <f>SUM(G180:G183)</f>
        <v>0</v>
      </c>
      <c r="H184" s="161">
        <f>SUM(H180:H183)</f>
        <v>0</v>
      </c>
      <c r="I184" s="161">
        <f t="shared" ref="I184:O184" si="62">SUM(I180:I183)</f>
        <v>0</v>
      </c>
      <c r="J184" s="161">
        <f t="shared" si="62"/>
        <v>0</v>
      </c>
      <c r="K184" s="161">
        <f t="shared" si="62"/>
        <v>0</v>
      </c>
      <c r="L184" s="161">
        <f t="shared" si="62"/>
        <v>0</v>
      </c>
      <c r="M184" s="161">
        <f t="shared" si="62"/>
        <v>0</v>
      </c>
      <c r="N184" s="161">
        <f t="shared" si="62"/>
        <v>0</v>
      </c>
      <c r="O184" s="161">
        <f t="shared" si="62"/>
        <v>0</v>
      </c>
      <c r="P184" s="161"/>
      <c r="Q184" s="161">
        <f t="shared" si="61"/>
        <v>0</v>
      </c>
    </row>
    <row r="185" spans="3:17" x14ac:dyDescent="0.3">
      <c r="C185" s="113"/>
      <c r="D185" s="114"/>
      <c r="E185" s="111"/>
      <c r="F185" s="111"/>
      <c r="G185" s="115"/>
      <c r="H185" s="111"/>
      <c r="I185" s="111"/>
      <c r="J185" s="111"/>
      <c r="K185" s="111"/>
      <c r="L185" s="111"/>
      <c r="M185" s="111"/>
      <c r="N185" s="111"/>
      <c r="O185" s="111"/>
      <c r="P185" s="111"/>
      <c r="Q185" s="111"/>
    </row>
    <row r="186" spans="3:17" x14ac:dyDescent="0.3">
      <c r="C186" s="116" t="s">
        <v>125</v>
      </c>
      <c r="D186" s="117"/>
      <c r="E186" s="120"/>
      <c r="F186" s="120"/>
      <c r="G186" s="150"/>
      <c r="H186" s="120"/>
      <c r="I186" s="120"/>
      <c r="J186" s="120"/>
      <c r="K186" s="120"/>
      <c r="L186" s="120"/>
      <c r="M186" s="120"/>
      <c r="N186" s="120"/>
      <c r="O186" s="120"/>
      <c r="P186" s="104"/>
      <c r="Q186" s="120"/>
    </row>
    <row r="187" spans="3:17" x14ac:dyDescent="0.3">
      <c r="C187" s="105" t="s">
        <v>120</v>
      </c>
      <c r="D187" s="106" t="s">
        <v>2</v>
      </c>
      <c r="E187" s="181">
        <f>IFERROR(E24*'Company - Additional Info'!$F$157,0)</f>
        <v>0</v>
      </c>
      <c r="F187" s="181">
        <f>IFERROR(F24*'Company - Additional Info'!$F$157,0)</f>
        <v>0</v>
      </c>
      <c r="G187" s="181">
        <f>IFERROR(G24*'Company - Additional Info'!$F$157,0)</f>
        <v>0</v>
      </c>
      <c r="H187" s="181">
        <f>IFERROR(H24*'Company - Additional Info'!$F$157,0)</f>
        <v>0</v>
      </c>
      <c r="I187" s="143"/>
      <c r="J187" s="143"/>
      <c r="K187" s="143"/>
      <c r="L187" s="143"/>
      <c r="M187" s="143"/>
      <c r="N187" s="143"/>
      <c r="O187" s="143"/>
      <c r="P187" s="163"/>
      <c r="Q187" s="180">
        <f t="shared" ref="Q187:Q190" si="63">SUM(E187:O187)</f>
        <v>0</v>
      </c>
    </row>
    <row r="188" spans="3:17" x14ac:dyDescent="0.3">
      <c r="C188" s="105" t="s">
        <v>126</v>
      </c>
      <c r="D188" s="106" t="s">
        <v>2</v>
      </c>
      <c r="E188" s="181">
        <f>IFERROR(E25*'Company - Additional Info'!$F$157,0)</f>
        <v>0</v>
      </c>
      <c r="F188" s="181">
        <f>IFERROR(F25*'Company - Additional Info'!$F$157,0)</f>
        <v>0</v>
      </c>
      <c r="G188" s="181">
        <f>IFERROR(G25*'Company - Additional Info'!$F$157,0)</f>
        <v>0</v>
      </c>
      <c r="H188" s="181">
        <f>IFERROR(H25*'Company - Additional Info'!$F$157,0)</f>
        <v>0</v>
      </c>
      <c r="I188" s="143"/>
      <c r="J188" s="143"/>
      <c r="K188" s="143"/>
      <c r="L188" s="143"/>
      <c r="M188" s="143"/>
      <c r="N188" s="143"/>
      <c r="O188" s="143"/>
      <c r="P188" s="163"/>
      <c r="Q188" s="180">
        <f t="shared" si="63"/>
        <v>0</v>
      </c>
    </row>
    <row r="189" spans="3:17" x14ac:dyDescent="0.3">
      <c r="C189" s="110" t="s">
        <v>122</v>
      </c>
      <c r="D189" s="106" t="s">
        <v>2</v>
      </c>
      <c r="E189" s="181">
        <f>IFERROR(E26*'Company - Additional Info'!$F$157,0)</f>
        <v>0</v>
      </c>
      <c r="F189" s="181">
        <f>IFERROR(F26*'Company - Additional Info'!$F$157,0)</f>
        <v>0</v>
      </c>
      <c r="G189" s="181">
        <f>IFERROR(G26*'Company - Additional Info'!$F$157,0)</f>
        <v>0</v>
      </c>
      <c r="H189" s="181">
        <f>IFERROR(H26*'Company - Additional Info'!$F$157,0)</f>
        <v>0</v>
      </c>
      <c r="I189" s="173"/>
      <c r="J189" s="107"/>
      <c r="K189" s="107"/>
      <c r="L189" s="173"/>
      <c r="M189" s="107"/>
      <c r="N189" s="107"/>
      <c r="O189" s="107"/>
      <c r="P189" s="163"/>
      <c r="Q189" s="180">
        <f t="shared" si="63"/>
        <v>0</v>
      </c>
    </row>
    <row r="190" spans="3:17" x14ac:dyDescent="0.3">
      <c r="C190" s="105" t="s">
        <v>124</v>
      </c>
      <c r="D190" s="106" t="s">
        <v>2</v>
      </c>
      <c r="E190" s="161">
        <f>SUM(E187:E189)</f>
        <v>0</v>
      </c>
      <c r="F190" s="161">
        <f>SUM(F187:F189)</f>
        <v>0</v>
      </c>
      <c r="G190" s="161">
        <f t="shared" ref="G190:H190" si="64">SUM(G187:G189)</f>
        <v>0</v>
      </c>
      <c r="H190" s="161">
        <f t="shared" si="64"/>
        <v>0</v>
      </c>
      <c r="I190" s="160">
        <f t="shared" ref="I190:O190" si="65">SUM(I187:I189)</f>
        <v>0</v>
      </c>
      <c r="J190" s="160">
        <f t="shared" si="65"/>
        <v>0</v>
      </c>
      <c r="K190" s="160">
        <f t="shared" si="65"/>
        <v>0</v>
      </c>
      <c r="L190" s="160">
        <f t="shared" si="65"/>
        <v>0</v>
      </c>
      <c r="M190" s="160">
        <f t="shared" si="65"/>
        <v>0</v>
      </c>
      <c r="N190" s="160">
        <f t="shared" si="65"/>
        <v>0</v>
      </c>
      <c r="O190" s="160">
        <f t="shared" si="65"/>
        <v>0</v>
      </c>
      <c r="P190" s="163"/>
      <c r="Q190" s="161">
        <f t="shared" si="63"/>
        <v>0</v>
      </c>
    </row>
    <row r="191" spans="3:17" x14ac:dyDescent="0.3">
      <c r="C191" s="128"/>
      <c r="D191" s="114"/>
      <c r="E191" s="111"/>
      <c r="F191" s="111"/>
      <c r="G191" s="115"/>
      <c r="H191" s="111"/>
      <c r="I191" s="109"/>
      <c r="J191" s="109"/>
      <c r="K191" s="109"/>
      <c r="L191" s="109"/>
      <c r="M191" s="109"/>
      <c r="N191" s="109"/>
      <c r="O191" s="109"/>
      <c r="P191" s="109"/>
      <c r="Q191" s="111"/>
    </row>
    <row r="192" spans="3:17" x14ac:dyDescent="0.3">
      <c r="C192" s="116" t="s">
        <v>127</v>
      </c>
      <c r="D192" s="117" t="s">
        <v>2</v>
      </c>
      <c r="E192" s="159">
        <f>SUM(E184,-E190)</f>
        <v>0</v>
      </c>
      <c r="F192" s="159">
        <f>SUM(F184,-F190)</f>
        <v>0</v>
      </c>
      <c r="G192" s="159">
        <f>SUM(G184,-G190)</f>
        <v>0</v>
      </c>
      <c r="H192" s="159">
        <f>SUM(H184,-H190)</f>
        <v>0</v>
      </c>
      <c r="I192" s="159">
        <f t="shared" ref="I192:O192" si="66">SUM(I184,-I190)</f>
        <v>0</v>
      </c>
      <c r="J192" s="159">
        <f t="shared" si="66"/>
        <v>0</v>
      </c>
      <c r="K192" s="159">
        <f t="shared" si="66"/>
        <v>0</v>
      </c>
      <c r="L192" s="159">
        <f t="shared" si="66"/>
        <v>0</v>
      </c>
      <c r="M192" s="159">
        <f t="shared" si="66"/>
        <v>0</v>
      </c>
      <c r="N192" s="159">
        <f t="shared" si="66"/>
        <v>0</v>
      </c>
      <c r="O192" s="159">
        <f t="shared" si="66"/>
        <v>0</v>
      </c>
      <c r="P192" s="159"/>
      <c r="Q192" s="159">
        <f>SUM(E192:O192)</f>
        <v>0</v>
      </c>
    </row>
    <row r="193" spans="2:17" x14ac:dyDescent="0.3">
      <c r="C193" s="178"/>
      <c r="E193" s="179"/>
      <c r="F193" s="179"/>
      <c r="G193" s="179"/>
      <c r="H193" s="179"/>
      <c r="I193" s="179"/>
      <c r="J193" s="179"/>
      <c r="K193" s="179"/>
      <c r="L193" s="179"/>
      <c r="M193" s="179"/>
      <c r="N193" s="179"/>
      <c r="O193" s="179"/>
      <c r="P193" s="179"/>
      <c r="Q193" s="179"/>
    </row>
    <row r="194" spans="2:17" ht="13.8" x14ac:dyDescent="0.25">
      <c r="B194" s="176">
        <v>3</v>
      </c>
      <c r="C194" s="177" t="s">
        <v>306</v>
      </c>
      <c r="D194" s="177"/>
      <c r="E194" s="177"/>
      <c r="F194" s="177"/>
      <c r="G194" s="177"/>
      <c r="H194" s="177"/>
      <c r="I194" s="177"/>
      <c r="J194" s="177"/>
      <c r="K194" s="177"/>
      <c r="L194" s="177"/>
      <c r="M194" s="177"/>
      <c r="N194" s="177"/>
      <c r="O194" s="177"/>
      <c r="P194" s="177"/>
      <c r="Q194" s="177"/>
    </row>
    <row r="195" spans="2:17" ht="13.8" x14ac:dyDescent="0.25">
      <c r="D195" s="77"/>
      <c r="J195" s="96"/>
      <c r="K195" s="96"/>
      <c r="L195" s="96"/>
      <c r="M195" s="96"/>
      <c r="N195" s="96"/>
      <c r="O195" s="96"/>
      <c r="P195" s="96"/>
      <c r="Q195" s="96"/>
    </row>
    <row r="196" spans="2:17" ht="27.6" x14ac:dyDescent="0.25">
      <c r="C196" s="96"/>
      <c r="D196" s="96"/>
      <c r="E196" s="170" t="s">
        <v>130</v>
      </c>
      <c r="F196" s="170" t="s">
        <v>131</v>
      </c>
      <c r="G196" s="170" t="s">
        <v>109</v>
      </c>
      <c r="H196" s="170" t="s">
        <v>110</v>
      </c>
      <c r="I196" s="170" t="s">
        <v>49</v>
      </c>
      <c r="J196" s="170" t="s">
        <v>50</v>
      </c>
      <c r="K196" s="170" t="s">
        <v>20</v>
      </c>
      <c r="L196" s="170" t="s">
        <v>21</v>
      </c>
      <c r="M196" s="170" t="s">
        <v>22</v>
      </c>
      <c r="N196" s="170" t="s">
        <v>23</v>
      </c>
      <c r="O196" s="170" t="s">
        <v>24</v>
      </c>
      <c r="P196" s="251" t="s">
        <v>51</v>
      </c>
      <c r="Q196" s="171" t="s">
        <v>118</v>
      </c>
    </row>
    <row r="197" spans="2:17" x14ac:dyDescent="0.3">
      <c r="C197" s="102" t="s">
        <v>119</v>
      </c>
      <c r="D197" s="103"/>
      <c r="E197" s="104"/>
      <c r="F197" s="104"/>
      <c r="G197" s="172"/>
      <c r="H197" s="104"/>
      <c r="I197" s="104"/>
      <c r="J197" s="104"/>
      <c r="K197" s="104"/>
      <c r="L197" s="104"/>
      <c r="M197" s="104"/>
      <c r="N197" s="104"/>
      <c r="O197" s="104"/>
      <c r="P197" s="104"/>
      <c r="Q197" s="104"/>
    </row>
    <row r="198" spans="2:17" x14ac:dyDescent="0.3">
      <c r="C198" s="105" t="s">
        <v>120</v>
      </c>
      <c r="D198" s="106" t="s">
        <v>2</v>
      </c>
      <c r="E198" s="181">
        <f>IFERROR(E17*'Company - Additional Info'!$F$158,0)</f>
        <v>0</v>
      </c>
      <c r="F198" s="181">
        <f>IFERROR(F17*'Company - Additional Info'!$F$158,0)</f>
        <v>0</v>
      </c>
      <c r="G198" s="181">
        <f>IFERROR(G17*'Company - Additional Info'!$F$158,0)</f>
        <v>0</v>
      </c>
      <c r="H198" s="181">
        <f>IFERROR(H17*'Company - Additional Info'!$F$158,0)</f>
        <v>0</v>
      </c>
      <c r="I198" s="143"/>
      <c r="J198" s="143"/>
      <c r="K198" s="143"/>
      <c r="L198" s="143"/>
      <c r="M198" s="143"/>
      <c r="N198" s="143"/>
      <c r="O198" s="143"/>
      <c r="P198" s="143"/>
      <c r="Q198" s="180">
        <f>SUM(E198:P198)</f>
        <v>0</v>
      </c>
    </row>
    <row r="199" spans="2:17" x14ac:dyDescent="0.3">
      <c r="C199" s="105" t="s">
        <v>121</v>
      </c>
      <c r="D199" s="106" t="s">
        <v>2</v>
      </c>
      <c r="E199" s="181">
        <f>IFERROR(E18*'Company - Additional Info'!$F$158,0)</f>
        <v>0</v>
      </c>
      <c r="F199" s="181">
        <f>IFERROR(F18*'Company - Additional Info'!$F$158,0)</f>
        <v>0</v>
      </c>
      <c r="G199" s="181">
        <f>IFERROR(G18*'Company - Additional Info'!$F$158,0)</f>
        <v>0</v>
      </c>
      <c r="H199" s="181">
        <f>IFERROR(H18*'Company - Additional Info'!$F$158,0)</f>
        <v>0</v>
      </c>
      <c r="I199" s="143"/>
      <c r="J199" s="143"/>
      <c r="K199" s="143"/>
      <c r="L199" s="143"/>
      <c r="M199" s="143"/>
      <c r="N199" s="143"/>
      <c r="O199" s="143"/>
      <c r="P199" s="143"/>
      <c r="Q199" s="180">
        <f>SUM(E199:P199)</f>
        <v>0</v>
      </c>
    </row>
    <row r="200" spans="2:17" x14ac:dyDescent="0.3">
      <c r="C200" s="110" t="s">
        <v>122</v>
      </c>
      <c r="D200" s="106" t="s">
        <v>2</v>
      </c>
      <c r="E200" s="181">
        <f>IFERROR(E19*'Company - Additional Info'!$F$158,0)</f>
        <v>0</v>
      </c>
      <c r="F200" s="181">
        <f>IFERROR(F19*'Company - Additional Info'!$F$158,0)</f>
        <v>0</v>
      </c>
      <c r="G200" s="181">
        <f>IFERROR(G19*'Company - Additional Info'!$F$158,0)</f>
        <v>0</v>
      </c>
      <c r="H200" s="181">
        <f>IFERROR(H19*'Company - Additional Info'!$F$158,0)</f>
        <v>0</v>
      </c>
      <c r="I200" s="107"/>
      <c r="J200" s="107"/>
      <c r="K200" s="107"/>
      <c r="L200" s="107"/>
      <c r="M200" s="107"/>
      <c r="N200" s="107"/>
      <c r="O200" s="107"/>
      <c r="P200" s="107"/>
      <c r="Q200" s="180">
        <f>SUM(E200:P200)</f>
        <v>0</v>
      </c>
    </row>
    <row r="201" spans="2:17" x14ac:dyDescent="0.3">
      <c r="C201" s="110" t="s">
        <v>123</v>
      </c>
      <c r="D201" s="106" t="s">
        <v>2</v>
      </c>
      <c r="E201" s="181">
        <f>IFERROR(E20*'Company - Additional Info'!$F$158,0)</f>
        <v>0</v>
      </c>
      <c r="F201" s="181">
        <f>IFERROR(F20*'Company - Additional Info'!$F$158,0)</f>
        <v>0</v>
      </c>
      <c r="G201" s="181">
        <f>IFERROR(G20*'Company - Additional Info'!$F$158,0)</f>
        <v>0</v>
      </c>
      <c r="H201" s="181">
        <f>IFERROR(H20*'Company - Additional Info'!$F$158,0)</f>
        <v>0</v>
      </c>
      <c r="I201" s="107"/>
      <c r="J201" s="107"/>
      <c r="K201" s="107"/>
      <c r="L201" s="107"/>
      <c r="M201" s="107"/>
      <c r="N201" s="107"/>
      <c r="O201" s="107"/>
      <c r="P201" s="107"/>
      <c r="Q201" s="180">
        <f>SUM(E201:P201)</f>
        <v>0</v>
      </c>
    </row>
    <row r="202" spans="2:17" x14ac:dyDescent="0.3">
      <c r="C202" s="105" t="s">
        <v>124</v>
      </c>
      <c r="D202" s="106" t="s">
        <v>2</v>
      </c>
      <c r="E202" s="161">
        <f>SUM(E198:E201)</f>
        <v>0</v>
      </c>
      <c r="F202" s="161">
        <f>SUM(F198:F201)</f>
        <v>0</v>
      </c>
      <c r="G202" s="161">
        <f>SUM(G198:G201)</f>
        <v>0</v>
      </c>
      <c r="H202" s="161">
        <f>SUM(H198:H201)</f>
        <v>0</v>
      </c>
      <c r="I202" s="161">
        <f t="shared" ref="I202:P202" si="67">SUM(I198:I201)</f>
        <v>0</v>
      </c>
      <c r="J202" s="161">
        <f t="shared" si="67"/>
        <v>0</v>
      </c>
      <c r="K202" s="161">
        <f t="shared" si="67"/>
        <v>0</v>
      </c>
      <c r="L202" s="161">
        <f t="shared" si="67"/>
        <v>0</v>
      </c>
      <c r="M202" s="161">
        <f t="shared" si="67"/>
        <v>0</v>
      </c>
      <c r="N202" s="161">
        <f t="shared" si="67"/>
        <v>0</v>
      </c>
      <c r="O202" s="161">
        <f t="shared" si="67"/>
        <v>0</v>
      </c>
      <c r="P202" s="161">
        <f t="shared" si="67"/>
        <v>0</v>
      </c>
      <c r="Q202" s="180">
        <f>SUM(E202:P202)</f>
        <v>0</v>
      </c>
    </row>
    <row r="203" spans="2:17" x14ac:dyDescent="0.3">
      <c r="C203" s="113"/>
      <c r="D203" s="114"/>
      <c r="E203" s="111"/>
      <c r="F203" s="111"/>
      <c r="G203" s="115"/>
      <c r="H203" s="111"/>
      <c r="I203" s="111"/>
      <c r="J203" s="111"/>
      <c r="K203" s="111"/>
      <c r="L203" s="111"/>
      <c r="M203" s="111"/>
      <c r="N203" s="111"/>
      <c r="O203" s="111"/>
      <c r="P203" s="111"/>
      <c r="Q203" s="111"/>
    </row>
    <row r="204" spans="2:17" x14ac:dyDescent="0.3">
      <c r="C204" s="116" t="s">
        <v>125</v>
      </c>
      <c r="D204" s="117"/>
      <c r="E204" s="120"/>
      <c r="F204" s="120"/>
      <c r="G204" s="150"/>
      <c r="H204" s="120"/>
      <c r="I204" s="120"/>
      <c r="J204" s="120"/>
      <c r="K204" s="120"/>
      <c r="L204" s="120"/>
      <c r="M204" s="120"/>
      <c r="N204" s="120"/>
      <c r="O204" s="120"/>
      <c r="P204" s="120"/>
      <c r="Q204" s="120"/>
    </row>
    <row r="205" spans="2:17" x14ac:dyDescent="0.3">
      <c r="C205" s="105" t="s">
        <v>120</v>
      </c>
      <c r="D205" s="106" t="s">
        <v>2</v>
      </c>
      <c r="E205" s="181">
        <f>IFERROR(E24*'Company - Additional Info'!$F$158,0)</f>
        <v>0</v>
      </c>
      <c r="F205" s="181">
        <f>IFERROR(F24*'Company - Additional Info'!$F$158,0)</f>
        <v>0</v>
      </c>
      <c r="G205" s="181">
        <f>IFERROR(G24*'Company - Additional Info'!$F$158,0)</f>
        <v>0</v>
      </c>
      <c r="H205" s="181">
        <f>IFERROR(H24*'Company - Additional Info'!$F$158,0)</f>
        <v>0</v>
      </c>
      <c r="I205" s="143"/>
      <c r="J205" s="143"/>
      <c r="K205" s="143"/>
      <c r="L205" s="143"/>
      <c r="M205" s="143"/>
      <c r="N205" s="143"/>
      <c r="O205" s="143"/>
      <c r="P205" s="143"/>
      <c r="Q205" s="180">
        <f>SUM(E205:P205)</f>
        <v>0</v>
      </c>
    </row>
    <row r="206" spans="2:17" x14ac:dyDescent="0.3">
      <c r="C206" s="105" t="s">
        <v>126</v>
      </c>
      <c r="D206" s="106" t="s">
        <v>2</v>
      </c>
      <c r="E206" s="181">
        <f>IFERROR(E25*'Company - Additional Info'!$F$158,0)</f>
        <v>0</v>
      </c>
      <c r="F206" s="181">
        <f>IFERROR(F25*'Company - Additional Info'!$F$158,0)</f>
        <v>0</v>
      </c>
      <c r="G206" s="181">
        <f>IFERROR(G25*'Company - Additional Info'!$F$158,0)</f>
        <v>0</v>
      </c>
      <c r="H206" s="181">
        <f>IFERROR(H25*'Company - Additional Info'!$F$158,0)</f>
        <v>0</v>
      </c>
      <c r="I206" s="143"/>
      <c r="J206" s="143"/>
      <c r="K206" s="143"/>
      <c r="L206" s="143"/>
      <c r="M206" s="143"/>
      <c r="N206" s="143"/>
      <c r="O206" s="143"/>
      <c r="P206" s="143"/>
      <c r="Q206" s="180">
        <f>SUM(E206:P206)</f>
        <v>0</v>
      </c>
    </row>
    <row r="207" spans="2:17" x14ac:dyDescent="0.3">
      <c r="C207" s="110" t="s">
        <v>122</v>
      </c>
      <c r="D207" s="106" t="s">
        <v>2</v>
      </c>
      <c r="E207" s="181">
        <f>IFERROR(E26*'Company - Additional Info'!$F$158,0)</f>
        <v>0</v>
      </c>
      <c r="F207" s="181">
        <f>IFERROR(F26*'Company - Additional Info'!$F$158,0)</f>
        <v>0</v>
      </c>
      <c r="G207" s="181">
        <f>IFERROR(G26*'Company - Additional Info'!$F$158,0)</f>
        <v>0</v>
      </c>
      <c r="H207" s="181">
        <f>IFERROR(H26*'Company - Additional Info'!$F$158,0)</f>
        <v>0</v>
      </c>
      <c r="I207" s="173"/>
      <c r="J207" s="107"/>
      <c r="K207" s="107"/>
      <c r="L207" s="173"/>
      <c r="M207" s="107"/>
      <c r="N207" s="107"/>
      <c r="O207" s="107"/>
      <c r="P207" s="107"/>
      <c r="Q207" s="180">
        <f>SUM(E207:P207)</f>
        <v>0</v>
      </c>
    </row>
    <row r="208" spans="2:17" x14ac:dyDescent="0.3">
      <c r="C208" s="105" t="s">
        <v>124</v>
      </c>
      <c r="D208" s="106" t="s">
        <v>2</v>
      </c>
      <c r="E208" s="161">
        <f>SUM(E205:E207)</f>
        <v>0</v>
      </c>
      <c r="F208" s="161">
        <f>SUM(F205:F207)</f>
        <v>0</v>
      </c>
      <c r="G208" s="161">
        <f t="shared" ref="G208:O208" si="68">SUM(G205:G207)</f>
        <v>0</v>
      </c>
      <c r="H208" s="161">
        <f t="shared" si="68"/>
        <v>0</v>
      </c>
      <c r="I208" s="160">
        <f t="shared" si="68"/>
        <v>0</v>
      </c>
      <c r="J208" s="160">
        <f t="shared" si="68"/>
        <v>0</v>
      </c>
      <c r="K208" s="160">
        <f t="shared" si="68"/>
        <v>0</v>
      </c>
      <c r="L208" s="160">
        <f t="shared" si="68"/>
        <v>0</v>
      </c>
      <c r="M208" s="160">
        <f t="shared" si="68"/>
        <v>0</v>
      </c>
      <c r="N208" s="160">
        <f t="shared" si="68"/>
        <v>0</v>
      </c>
      <c r="O208" s="160">
        <f t="shared" si="68"/>
        <v>0</v>
      </c>
      <c r="P208" s="160">
        <f t="shared" ref="P208" si="69">SUM(P205:P207)</f>
        <v>0</v>
      </c>
      <c r="Q208" s="161">
        <f>SUM(E208:P208)</f>
        <v>0</v>
      </c>
    </row>
    <row r="209" spans="3:17" x14ac:dyDescent="0.3">
      <c r="C209" s="128"/>
      <c r="D209" s="114"/>
      <c r="E209" s="111"/>
      <c r="F209" s="111"/>
      <c r="G209" s="115"/>
      <c r="H209" s="111"/>
      <c r="I209" s="109"/>
      <c r="J209" s="109"/>
      <c r="K209" s="109"/>
      <c r="L209" s="109"/>
      <c r="M209" s="109"/>
      <c r="N209" s="109"/>
      <c r="O209" s="109"/>
      <c r="P209" s="109"/>
      <c r="Q209" s="111"/>
    </row>
    <row r="210" spans="3:17" x14ac:dyDescent="0.3">
      <c r="C210" s="116" t="s">
        <v>127</v>
      </c>
      <c r="D210" s="117" t="s">
        <v>2</v>
      </c>
      <c r="E210" s="159">
        <f>SUM(E202,-E208)</f>
        <v>0</v>
      </c>
      <c r="F210" s="159">
        <f>SUM(F202,-F208)</f>
        <v>0</v>
      </c>
      <c r="G210" s="159">
        <f>SUM(G202,-G208)</f>
        <v>0</v>
      </c>
      <c r="H210" s="159">
        <f>SUM(H202,-H208)</f>
        <v>0</v>
      </c>
      <c r="I210" s="159">
        <f t="shared" ref="I210:O210" si="70">SUM(I202,-I208)</f>
        <v>0</v>
      </c>
      <c r="J210" s="159">
        <f t="shared" si="70"/>
        <v>0</v>
      </c>
      <c r="K210" s="159">
        <f t="shared" si="70"/>
        <v>0</v>
      </c>
      <c r="L210" s="159">
        <f t="shared" si="70"/>
        <v>0</v>
      </c>
      <c r="M210" s="159">
        <f t="shared" si="70"/>
        <v>0</v>
      </c>
      <c r="N210" s="159">
        <f t="shared" si="70"/>
        <v>0</v>
      </c>
      <c r="O210" s="159">
        <f t="shared" si="70"/>
        <v>0</v>
      </c>
      <c r="P210" s="159">
        <f t="shared" ref="P210" si="71">SUM(P202,-P208)</f>
        <v>0</v>
      </c>
      <c r="Q210" s="159">
        <f>SUM(E210:P210)</f>
        <v>0</v>
      </c>
    </row>
    <row r="211" spans="3:17" x14ac:dyDescent="0.3">
      <c r="C211" s="178"/>
      <c r="E211" s="179"/>
      <c r="F211" s="179"/>
      <c r="G211" s="179"/>
      <c r="H211" s="179"/>
      <c r="I211" s="179"/>
      <c r="J211" s="179"/>
      <c r="K211" s="179"/>
      <c r="L211" s="179"/>
      <c r="M211" s="179"/>
      <c r="N211" s="179"/>
      <c r="O211" s="179"/>
      <c r="P211" s="179"/>
      <c r="Q211" s="179"/>
    </row>
    <row r="212" spans="3:17" x14ac:dyDescent="0.3">
      <c r="C212" s="178"/>
      <c r="E212" s="179"/>
      <c r="F212" s="179"/>
      <c r="G212" s="179"/>
      <c r="H212" s="179"/>
      <c r="I212" s="179"/>
      <c r="J212" s="179"/>
      <c r="K212" s="179"/>
      <c r="L212" s="179"/>
      <c r="M212" s="179"/>
      <c r="N212" s="179"/>
      <c r="O212" s="179"/>
      <c r="P212" s="179"/>
      <c r="Q212" s="179"/>
    </row>
    <row r="213" spans="3:17" x14ac:dyDescent="0.3">
      <c r="C213" s="178"/>
      <c r="E213" s="179"/>
      <c r="F213" s="179"/>
      <c r="G213" s="179"/>
      <c r="H213" s="179"/>
      <c r="I213" s="179"/>
      <c r="J213" s="179"/>
      <c r="K213" s="179"/>
      <c r="L213" s="179"/>
      <c r="M213" s="179"/>
      <c r="N213" s="179"/>
      <c r="O213" s="179"/>
      <c r="P213" s="179"/>
      <c r="Q213" s="179"/>
    </row>
    <row r="214" spans="3:17" x14ac:dyDescent="0.3">
      <c r="C214" s="178"/>
      <c r="E214" s="179"/>
      <c r="F214" s="179"/>
      <c r="G214" s="179"/>
      <c r="H214" s="179"/>
      <c r="I214" s="179"/>
      <c r="J214" s="179"/>
      <c r="K214" s="179"/>
      <c r="L214" s="179"/>
      <c r="M214" s="179"/>
      <c r="N214" s="179"/>
      <c r="O214" s="179"/>
      <c r="P214" s="179"/>
      <c r="Q214" s="179"/>
    </row>
    <row r="216" spans="3:17" ht="13.8" x14ac:dyDescent="0.25">
      <c r="C216" s="97" t="s">
        <v>196</v>
      </c>
      <c r="D216" s="98"/>
      <c r="E216" s="98"/>
      <c r="F216" s="98"/>
      <c r="G216" s="98"/>
      <c r="H216" s="98"/>
      <c r="I216" s="98"/>
      <c r="J216" s="98"/>
      <c r="K216" s="98"/>
      <c r="L216" s="98"/>
      <c r="M216" s="98"/>
      <c r="N216" s="98"/>
      <c r="O216" s="98"/>
      <c r="P216" s="98"/>
      <c r="Q216" s="98"/>
    </row>
    <row r="217" spans="3:17" ht="13.8" x14ac:dyDescent="0.25">
      <c r="C217" s="96"/>
      <c r="D217" s="96"/>
      <c r="E217" s="96"/>
      <c r="F217" s="96"/>
      <c r="G217" s="96"/>
      <c r="H217" s="96"/>
      <c r="I217" s="96"/>
      <c r="J217" s="96"/>
      <c r="K217" s="96"/>
      <c r="L217" s="96"/>
      <c r="M217" s="96"/>
      <c r="N217" s="96"/>
      <c r="O217" s="96"/>
      <c r="P217" s="96"/>
      <c r="Q217" s="96"/>
    </row>
    <row r="218" spans="3:17" ht="27.6" x14ac:dyDescent="0.25">
      <c r="C218" s="96"/>
      <c r="D218" s="96"/>
      <c r="E218" s="170" t="s">
        <v>130</v>
      </c>
      <c r="F218" s="170" t="s">
        <v>131</v>
      </c>
      <c r="G218" s="170" t="s">
        <v>109</v>
      </c>
      <c r="H218" s="170" t="s">
        <v>110</v>
      </c>
      <c r="I218" s="170" t="s">
        <v>111</v>
      </c>
      <c r="J218" s="170" t="s">
        <v>112</v>
      </c>
      <c r="K218" s="170" t="s">
        <v>113</v>
      </c>
      <c r="L218" s="170" t="s">
        <v>114</v>
      </c>
      <c r="M218" s="170" t="s">
        <v>115</v>
      </c>
      <c r="N218" s="170" t="s">
        <v>116</v>
      </c>
      <c r="O218" s="170" t="s">
        <v>117</v>
      </c>
      <c r="P218" s="170"/>
      <c r="Q218" s="171" t="s">
        <v>118</v>
      </c>
    </row>
    <row r="219" spans="3:17" s="101" customFormat="1" x14ac:dyDescent="0.3">
      <c r="C219" s="102" t="s">
        <v>119</v>
      </c>
      <c r="D219" s="103"/>
      <c r="E219" s="104"/>
      <c r="F219" s="104"/>
      <c r="G219" s="172"/>
      <c r="H219" s="104"/>
      <c r="I219" s="104"/>
      <c r="J219" s="104"/>
      <c r="K219" s="104"/>
      <c r="L219" s="104"/>
      <c r="M219" s="104"/>
      <c r="N219" s="104"/>
      <c r="O219" s="104"/>
      <c r="P219" s="104"/>
      <c r="Q219" s="104"/>
    </row>
    <row r="220" spans="3:17" x14ac:dyDescent="0.3">
      <c r="C220" s="105" t="s">
        <v>120</v>
      </c>
      <c r="D220" s="106" t="s">
        <v>2</v>
      </c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63"/>
      <c r="Q220" s="180">
        <f>SUM(E220:O220)</f>
        <v>0</v>
      </c>
    </row>
    <row r="221" spans="3:17" x14ac:dyDescent="0.3">
      <c r="C221" s="105" t="s">
        <v>121</v>
      </c>
      <c r="D221" s="106" t="s">
        <v>2</v>
      </c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63"/>
      <c r="Q221" s="180">
        <f t="shared" ref="Q221:Q224" si="72">SUM(E221:O221)</f>
        <v>0</v>
      </c>
    </row>
    <row r="222" spans="3:17" x14ac:dyDescent="0.3">
      <c r="C222" s="110" t="s">
        <v>122</v>
      </c>
      <c r="D222" s="106" t="s">
        <v>2</v>
      </c>
      <c r="E222" s="107"/>
      <c r="F222" s="107"/>
      <c r="G222" s="107"/>
      <c r="H222" s="107"/>
      <c r="I222" s="107"/>
      <c r="J222" s="107"/>
      <c r="K222" s="107"/>
      <c r="L222" s="107"/>
      <c r="M222" s="107"/>
      <c r="N222" s="107"/>
      <c r="O222" s="107"/>
      <c r="P222" s="163"/>
      <c r="Q222" s="180">
        <f t="shared" si="72"/>
        <v>0</v>
      </c>
    </row>
    <row r="223" spans="3:17" x14ac:dyDescent="0.3">
      <c r="C223" s="110" t="s">
        <v>123</v>
      </c>
      <c r="D223" s="106" t="s">
        <v>2</v>
      </c>
      <c r="E223" s="107"/>
      <c r="F223" s="107"/>
      <c r="G223" s="107"/>
      <c r="H223" s="107"/>
      <c r="I223" s="107"/>
      <c r="J223" s="107"/>
      <c r="K223" s="107"/>
      <c r="L223" s="107"/>
      <c r="M223" s="107"/>
      <c r="N223" s="107"/>
      <c r="O223" s="107"/>
      <c r="P223" s="163"/>
      <c r="Q223" s="180">
        <f t="shared" si="72"/>
        <v>0</v>
      </c>
    </row>
    <row r="224" spans="3:17" x14ac:dyDescent="0.3">
      <c r="C224" s="105" t="s">
        <v>124</v>
      </c>
      <c r="D224" s="106" t="s">
        <v>2</v>
      </c>
      <c r="E224" s="161">
        <f t="shared" ref="E224:O224" si="73">SUM(E220:E223)</f>
        <v>0</v>
      </c>
      <c r="F224" s="161">
        <f t="shared" si="73"/>
        <v>0</v>
      </c>
      <c r="G224" s="161">
        <f t="shared" si="73"/>
        <v>0</v>
      </c>
      <c r="H224" s="161">
        <f t="shared" si="73"/>
        <v>0</v>
      </c>
      <c r="I224" s="161">
        <f t="shared" si="73"/>
        <v>0</v>
      </c>
      <c r="J224" s="161">
        <f t="shared" si="73"/>
        <v>0</v>
      </c>
      <c r="K224" s="161">
        <f t="shared" si="73"/>
        <v>0</v>
      </c>
      <c r="L224" s="161">
        <f t="shared" si="73"/>
        <v>0</v>
      </c>
      <c r="M224" s="161">
        <f t="shared" si="73"/>
        <v>0</v>
      </c>
      <c r="N224" s="161">
        <f t="shared" si="73"/>
        <v>0</v>
      </c>
      <c r="O224" s="161">
        <f t="shared" si="73"/>
        <v>0</v>
      </c>
      <c r="P224" s="161"/>
      <c r="Q224" s="161">
        <f t="shared" si="72"/>
        <v>0</v>
      </c>
    </row>
    <row r="225" spans="3:17" x14ac:dyDescent="0.3">
      <c r="C225" s="113"/>
      <c r="D225" s="114"/>
      <c r="E225" s="111"/>
      <c r="F225" s="111"/>
      <c r="G225" s="111"/>
      <c r="H225" s="111"/>
      <c r="I225" s="111"/>
      <c r="J225" s="111"/>
      <c r="K225" s="111"/>
      <c r="L225" s="111"/>
      <c r="M225" s="111"/>
      <c r="N225" s="111"/>
      <c r="O225" s="111"/>
      <c r="P225" s="111"/>
      <c r="Q225" s="111"/>
    </row>
    <row r="226" spans="3:17" x14ac:dyDescent="0.3">
      <c r="C226" s="116" t="s">
        <v>125</v>
      </c>
      <c r="D226" s="117"/>
      <c r="E226" s="120"/>
      <c r="F226" s="120"/>
      <c r="G226" s="120"/>
      <c r="H226" s="120"/>
      <c r="I226" s="120"/>
      <c r="J226" s="120"/>
      <c r="K226" s="120"/>
      <c r="L226" s="120"/>
      <c r="M226" s="120"/>
      <c r="N226" s="120"/>
      <c r="O226" s="120"/>
      <c r="P226" s="104"/>
      <c r="Q226" s="120"/>
    </row>
    <row r="227" spans="3:17" x14ac:dyDescent="0.3">
      <c r="C227" s="105" t="s">
        <v>120</v>
      </c>
      <c r="D227" s="106" t="s">
        <v>2</v>
      </c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63"/>
      <c r="Q227" s="180">
        <f t="shared" ref="Q227:Q230" si="74">SUM(E227:O227)</f>
        <v>0</v>
      </c>
    </row>
    <row r="228" spans="3:17" x14ac:dyDescent="0.3">
      <c r="C228" s="105" t="s">
        <v>126</v>
      </c>
      <c r="D228" s="106" t="s">
        <v>2</v>
      </c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63"/>
      <c r="Q228" s="180">
        <f t="shared" si="74"/>
        <v>0</v>
      </c>
    </row>
    <row r="229" spans="3:17" x14ac:dyDescent="0.3">
      <c r="C229" s="110" t="s">
        <v>122</v>
      </c>
      <c r="D229" s="106" t="s">
        <v>2</v>
      </c>
      <c r="E229" s="173"/>
      <c r="F229" s="107"/>
      <c r="G229" s="107"/>
      <c r="H229" s="173"/>
      <c r="I229" s="107"/>
      <c r="J229" s="107"/>
      <c r="K229" s="107"/>
      <c r="L229" s="107"/>
      <c r="M229" s="107"/>
      <c r="N229" s="107"/>
      <c r="O229" s="107"/>
      <c r="P229" s="163"/>
      <c r="Q229" s="180">
        <f t="shared" si="74"/>
        <v>0</v>
      </c>
    </row>
    <row r="230" spans="3:17" x14ac:dyDescent="0.3">
      <c r="C230" s="105" t="s">
        <v>124</v>
      </c>
      <c r="D230" s="106" t="s">
        <v>2</v>
      </c>
      <c r="E230" s="160">
        <f t="shared" ref="E230:O230" si="75">SUM(E227:E229)</f>
        <v>0</v>
      </c>
      <c r="F230" s="160">
        <f t="shared" si="75"/>
        <v>0</v>
      </c>
      <c r="G230" s="160">
        <f t="shared" si="75"/>
        <v>0</v>
      </c>
      <c r="H230" s="160">
        <f t="shared" si="75"/>
        <v>0</v>
      </c>
      <c r="I230" s="160">
        <f t="shared" si="75"/>
        <v>0</v>
      </c>
      <c r="J230" s="160">
        <f t="shared" si="75"/>
        <v>0</v>
      </c>
      <c r="K230" s="160">
        <f t="shared" si="75"/>
        <v>0</v>
      </c>
      <c r="L230" s="160">
        <f t="shared" si="75"/>
        <v>0</v>
      </c>
      <c r="M230" s="160">
        <f t="shared" si="75"/>
        <v>0</v>
      </c>
      <c r="N230" s="160">
        <f t="shared" si="75"/>
        <v>0</v>
      </c>
      <c r="O230" s="160">
        <f t="shared" si="75"/>
        <v>0</v>
      </c>
      <c r="P230" s="163"/>
      <c r="Q230" s="161">
        <f t="shared" si="74"/>
        <v>0</v>
      </c>
    </row>
    <row r="231" spans="3:17" x14ac:dyDescent="0.3">
      <c r="C231" s="128"/>
      <c r="D231" s="114"/>
      <c r="E231" s="109"/>
      <c r="F231" s="109"/>
      <c r="G231" s="109"/>
      <c r="H231" s="109"/>
      <c r="I231" s="109"/>
      <c r="J231" s="109"/>
      <c r="K231" s="109"/>
      <c r="L231" s="109"/>
      <c r="M231" s="109"/>
      <c r="N231" s="109"/>
      <c r="O231" s="109"/>
      <c r="P231" s="109"/>
      <c r="Q231" s="111"/>
    </row>
    <row r="232" spans="3:17" x14ac:dyDescent="0.3">
      <c r="C232" s="116" t="s">
        <v>127</v>
      </c>
      <c r="D232" s="117" t="s">
        <v>2</v>
      </c>
      <c r="E232" s="159">
        <f t="shared" ref="E232:O232" si="76">SUM(E224,-E230)</f>
        <v>0</v>
      </c>
      <c r="F232" s="159">
        <f t="shared" si="76"/>
        <v>0</v>
      </c>
      <c r="G232" s="159">
        <f t="shared" si="76"/>
        <v>0</v>
      </c>
      <c r="H232" s="159">
        <f t="shared" si="76"/>
        <v>0</v>
      </c>
      <c r="I232" s="159">
        <f t="shared" si="76"/>
        <v>0</v>
      </c>
      <c r="J232" s="159">
        <f t="shared" si="76"/>
        <v>0</v>
      </c>
      <c r="K232" s="159">
        <f t="shared" si="76"/>
        <v>0</v>
      </c>
      <c r="L232" s="159">
        <f t="shared" si="76"/>
        <v>0</v>
      </c>
      <c r="M232" s="159">
        <f t="shared" si="76"/>
        <v>0</v>
      </c>
      <c r="N232" s="159">
        <f t="shared" si="76"/>
        <v>0</v>
      </c>
      <c r="O232" s="159">
        <f t="shared" si="76"/>
        <v>0</v>
      </c>
      <c r="P232" s="159"/>
      <c r="Q232" s="159">
        <f>SUM(E232:O232)</f>
        <v>0</v>
      </c>
    </row>
    <row r="234" spans="3:17" ht="13.8" x14ac:dyDescent="0.25">
      <c r="C234" s="97" t="s">
        <v>33</v>
      </c>
      <c r="D234" s="98"/>
      <c r="E234" s="98"/>
      <c r="F234" s="98"/>
      <c r="G234" s="98"/>
      <c r="H234" s="98"/>
      <c r="I234" s="98"/>
      <c r="J234" s="98"/>
      <c r="K234" s="98"/>
      <c r="L234" s="98"/>
      <c r="M234" s="98"/>
      <c r="N234" s="98"/>
      <c r="O234" s="98"/>
      <c r="P234" s="98"/>
      <c r="Q234" s="98"/>
    </row>
    <row r="235" spans="3:17" ht="13.8" x14ac:dyDescent="0.25">
      <c r="C235" s="96"/>
      <c r="D235" s="96"/>
      <c r="E235" s="96"/>
      <c r="F235" s="96"/>
      <c r="G235" s="96"/>
      <c r="H235" s="96"/>
      <c r="I235" s="96"/>
      <c r="J235" s="96"/>
      <c r="K235" s="96"/>
      <c r="L235" s="96"/>
      <c r="M235" s="96"/>
      <c r="N235" s="96"/>
      <c r="O235" s="96"/>
      <c r="P235" s="96"/>
      <c r="Q235" s="96"/>
    </row>
    <row r="236" spans="3:17" ht="27.6" x14ac:dyDescent="0.25">
      <c r="C236" s="96"/>
      <c r="D236" s="96"/>
      <c r="E236" s="170" t="s">
        <v>130</v>
      </c>
      <c r="F236" s="170" t="s">
        <v>131</v>
      </c>
      <c r="G236" s="170" t="s">
        <v>109</v>
      </c>
      <c r="H236" s="170" t="s">
        <v>110</v>
      </c>
      <c r="I236" s="170" t="s">
        <v>111</v>
      </c>
      <c r="J236" s="170" t="s">
        <v>112</v>
      </c>
      <c r="K236" s="170" t="s">
        <v>113</v>
      </c>
      <c r="L236" s="170" t="s">
        <v>114</v>
      </c>
      <c r="M236" s="170" t="s">
        <v>115</v>
      </c>
      <c r="N236" s="170" t="s">
        <v>116</v>
      </c>
      <c r="O236" s="170" t="s">
        <v>117</v>
      </c>
      <c r="P236" s="170"/>
      <c r="Q236" s="171" t="s">
        <v>118</v>
      </c>
    </row>
    <row r="237" spans="3:17" s="101" customFormat="1" x14ac:dyDescent="0.3">
      <c r="C237" s="102" t="s">
        <v>119</v>
      </c>
      <c r="D237" s="103"/>
      <c r="E237" s="104"/>
      <c r="F237" s="104"/>
      <c r="G237" s="172"/>
      <c r="H237" s="104"/>
      <c r="I237" s="104"/>
      <c r="J237" s="104"/>
      <c r="K237" s="104"/>
      <c r="L237" s="104"/>
      <c r="M237" s="104"/>
      <c r="N237" s="104"/>
      <c r="O237" s="104"/>
      <c r="P237" s="104"/>
      <c r="Q237" s="104"/>
    </row>
    <row r="238" spans="3:17" x14ac:dyDescent="0.3">
      <c r="C238" s="105" t="s">
        <v>120</v>
      </c>
      <c r="D238" s="106" t="s">
        <v>2</v>
      </c>
      <c r="E238" s="143"/>
      <c r="F238" s="143"/>
      <c r="G238" s="143"/>
      <c r="H238" s="143"/>
      <c r="I238" s="143"/>
      <c r="J238" s="143"/>
      <c r="K238" s="143"/>
      <c r="L238" s="143"/>
      <c r="M238" s="143"/>
      <c r="N238" s="143"/>
      <c r="O238" s="143"/>
      <c r="P238" s="163"/>
      <c r="Q238" s="180">
        <f>SUM(E238:O238)</f>
        <v>0</v>
      </c>
    </row>
    <row r="239" spans="3:17" x14ac:dyDescent="0.3">
      <c r="C239" s="105" t="s">
        <v>121</v>
      </c>
      <c r="D239" s="106" t="s">
        <v>2</v>
      </c>
      <c r="E239" s="143"/>
      <c r="F239" s="143"/>
      <c r="G239" s="143"/>
      <c r="H239" s="143"/>
      <c r="I239" s="143"/>
      <c r="J239" s="143"/>
      <c r="K239" s="143"/>
      <c r="L239" s="143"/>
      <c r="M239" s="143"/>
      <c r="N239" s="143"/>
      <c r="O239" s="143"/>
      <c r="P239" s="163"/>
      <c r="Q239" s="180">
        <f t="shared" ref="Q239:Q242" si="77">SUM(E239:O239)</f>
        <v>0</v>
      </c>
    </row>
    <row r="240" spans="3:17" x14ac:dyDescent="0.3">
      <c r="C240" s="110" t="s">
        <v>122</v>
      </c>
      <c r="D240" s="106" t="s">
        <v>2</v>
      </c>
      <c r="E240" s="107"/>
      <c r="F240" s="107"/>
      <c r="G240" s="107"/>
      <c r="H240" s="107"/>
      <c r="I240" s="107"/>
      <c r="J240" s="107"/>
      <c r="K240" s="107"/>
      <c r="L240" s="107"/>
      <c r="M240" s="107"/>
      <c r="N240" s="107"/>
      <c r="O240" s="107"/>
      <c r="P240" s="163"/>
      <c r="Q240" s="180">
        <f t="shared" si="77"/>
        <v>0</v>
      </c>
    </row>
    <row r="241" spans="1:17" x14ac:dyDescent="0.3">
      <c r="C241" s="110" t="s">
        <v>123</v>
      </c>
      <c r="D241" s="106" t="s">
        <v>2</v>
      </c>
      <c r="E241" s="107"/>
      <c r="F241" s="107"/>
      <c r="G241" s="107"/>
      <c r="H241" s="107"/>
      <c r="I241" s="107"/>
      <c r="J241" s="107"/>
      <c r="K241" s="107"/>
      <c r="L241" s="107"/>
      <c r="M241" s="107"/>
      <c r="N241" s="107"/>
      <c r="O241" s="107"/>
      <c r="P241" s="163"/>
      <c r="Q241" s="180">
        <f t="shared" si="77"/>
        <v>0</v>
      </c>
    </row>
    <row r="242" spans="1:17" x14ac:dyDescent="0.3">
      <c r="C242" s="105" t="s">
        <v>124</v>
      </c>
      <c r="D242" s="106" t="s">
        <v>2</v>
      </c>
      <c r="E242" s="161">
        <f t="shared" ref="E242:O242" si="78">SUM(E238:E241)</f>
        <v>0</v>
      </c>
      <c r="F242" s="161">
        <f t="shared" si="78"/>
        <v>0</v>
      </c>
      <c r="G242" s="161">
        <f t="shared" si="78"/>
        <v>0</v>
      </c>
      <c r="H242" s="161">
        <f t="shared" si="78"/>
        <v>0</v>
      </c>
      <c r="I242" s="161">
        <f t="shared" si="78"/>
        <v>0</v>
      </c>
      <c r="J242" s="161">
        <f t="shared" si="78"/>
        <v>0</v>
      </c>
      <c r="K242" s="161">
        <f t="shared" si="78"/>
        <v>0</v>
      </c>
      <c r="L242" s="161">
        <f t="shared" si="78"/>
        <v>0</v>
      </c>
      <c r="M242" s="161">
        <f t="shared" si="78"/>
        <v>0</v>
      </c>
      <c r="N242" s="161">
        <f t="shared" si="78"/>
        <v>0</v>
      </c>
      <c r="O242" s="161">
        <f t="shared" si="78"/>
        <v>0</v>
      </c>
      <c r="P242" s="161"/>
      <c r="Q242" s="161">
        <f t="shared" si="77"/>
        <v>0</v>
      </c>
    </row>
    <row r="243" spans="1:17" x14ac:dyDescent="0.3">
      <c r="C243" s="113"/>
      <c r="D243" s="114"/>
      <c r="E243" s="111"/>
      <c r="F243" s="111"/>
      <c r="G243" s="111"/>
      <c r="H243" s="111"/>
      <c r="I243" s="111"/>
      <c r="J243" s="111"/>
      <c r="K243" s="111"/>
      <c r="L243" s="111"/>
      <c r="M243" s="111"/>
      <c r="N243" s="111"/>
      <c r="O243" s="111"/>
      <c r="P243" s="111"/>
      <c r="Q243" s="111"/>
    </row>
    <row r="244" spans="1:17" x14ac:dyDescent="0.3">
      <c r="C244" s="116" t="s">
        <v>125</v>
      </c>
      <c r="D244" s="117"/>
      <c r="E244" s="120"/>
      <c r="F244" s="120"/>
      <c r="G244" s="120"/>
      <c r="H244" s="120"/>
      <c r="I244" s="120"/>
      <c r="J244" s="120"/>
      <c r="K244" s="120"/>
      <c r="L244" s="120"/>
      <c r="M244" s="120"/>
      <c r="N244" s="120"/>
      <c r="O244" s="120"/>
      <c r="P244" s="104"/>
      <c r="Q244" s="120"/>
    </row>
    <row r="245" spans="1:17" x14ac:dyDescent="0.3">
      <c r="C245" s="105" t="s">
        <v>120</v>
      </c>
      <c r="D245" s="106" t="s">
        <v>2</v>
      </c>
      <c r="E245" s="143"/>
      <c r="F245" s="143"/>
      <c r="G245" s="143"/>
      <c r="H245" s="143"/>
      <c r="I245" s="143"/>
      <c r="J245" s="143"/>
      <c r="K245" s="143"/>
      <c r="L245" s="143"/>
      <c r="M245" s="143"/>
      <c r="N245" s="143"/>
      <c r="O245" s="143"/>
      <c r="P245" s="163"/>
      <c r="Q245" s="180">
        <f t="shared" ref="Q245:Q248" si="79">SUM(E245:O245)</f>
        <v>0</v>
      </c>
    </row>
    <row r="246" spans="1:17" x14ac:dyDescent="0.3">
      <c r="C246" s="105" t="s">
        <v>126</v>
      </c>
      <c r="D246" s="106" t="s">
        <v>2</v>
      </c>
      <c r="E246" s="143"/>
      <c r="F246" s="143"/>
      <c r="G246" s="143"/>
      <c r="H246" s="143"/>
      <c r="I246" s="143"/>
      <c r="J246" s="143"/>
      <c r="K246" s="143"/>
      <c r="L246" s="143"/>
      <c r="M246" s="143"/>
      <c r="N246" s="143"/>
      <c r="O246" s="143"/>
      <c r="P246" s="163"/>
      <c r="Q246" s="180">
        <f t="shared" si="79"/>
        <v>0</v>
      </c>
    </row>
    <row r="247" spans="1:17" x14ac:dyDescent="0.3">
      <c r="C247" s="110" t="s">
        <v>122</v>
      </c>
      <c r="D247" s="106" t="s">
        <v>2</v>
      </c>
      <c r="E247" s="173"/>
      <c r="F247" s="107"/>
      <c r="G247" s="107"/>
      <c r="H247" s="173"/>
      <c r="I247" s="107"/>
      <c r="J247" s="107"/>
      <c r="K247" s="107"/>
      <c r="L247" s="107"/>
      <c r="M247" s="107"/>
      <c r="N247" s="107"/>
      <c r="O247" s="107"/>
      <c r="P247" s="163"/>
      <c r="Q247" s="180">
        <f t="shared" si="79"/>
        <v>0</v>
      </c>
    </row>
    <row r="248" spans="1:17" x14ac:dyDescent="0.3">
      <c r="C248" s="105" t="s">
        <v>124</v>
      </c>
      <c r="D248" s="106" t="s">
        <v>2</v>
      </c>
      <c r="E248" s="160">
        <f t="shared" ref="E248:O248" si="80">SUM(E245:E247)</f>
        <v>0</v>
      </c>
      <c r="F248" s="160">
        <f t="shared" si="80"/>
        <v>0</v>
      </c>
      <c r="G248" s="160">
        <f t="shared" si="80"/>
        <v>0</v>
      </c>
      <c r="H248" s="160">
        <f t="shared" si="80"/>
        <v>0</v>
      </c>
      <c r="I248" s="160">
        <f t="shared" si="80"/>
        <v>0</v>
      </c>
      <c r="J248" s="160">
        <f t="shared" si="80"/>
        <v>0</v>
      </c>
      <c r="K248" s="160">
        <f t="shared" si="80"/>
        <v>0</v>
      </c>
      <c r="L248" s="160">
        <f t="shared" si="80"/>
        <v>0</v>
      </c>
      <c r="M248" s="160">
        <f t="shared" si="80"/>
        <v>0</v>
      </c>
      <c r="N248" s="160">
        <f t="shared" si="80"/>
        <v>0</v>
      </c>
      <c r="O248" s="160">
        <f t="shared" si="80"/>
        <v>0</v>
      </c>
      <c r="P248" s="163"/>
      <c r="Q248" s="161">
        <f t="shared" si="79"/>
        <v>0</v>
      </c>
    </row>
    <row r="249" spans="1:17" x14ac:dyDescent="0.3">
      <c r="C249" s="128"/>
      <c r="D249" s="114"/>
      <c r="E249" s="109"/>
      <c r="F249" s="109"/>
      <c r="G249" s="109"/>
      <c r="H249" s="109"/>
      <c r="I249" s="109"/>
      <c r="J249" s="109"/>
      <c r="K249" s="109"/>
      <c r="L249" s="109"/>
      <c r="M249" s="109"/>
      <c r="N249" s="109"/>
      <c r="O249" s="109"/>
      <c r="P249" s="109"/>
      <c r="Q249" s="111"/>
    </row>
    <row r="250" spans="1:17" x14ac:dyDescent="0.3">
      <c r="C250" s="116" t="s">
        <v>127</v>
      </c>
      <c r="D250" s="117" t="s">
        <v>2</v>
      </c>
      <c r="E250" s="159">
        <f t="shared" ref="E250:O250" si="81">SUM(E242,-E248)</f>
        <v>0</v>
      </c>
      <c r="F250" s="159">
        <f t="shared" si="81"/>
        <v>0</v>
      </c>
      <c r="G250" s="159">
        <f t="shared" si="81"/>
        <v>0</v>
      </c>
      <c r="H250" s="159">
        <f t="shared" si="81"/>
        <v>0</v>
      </c>
      <c r="I250" s="159">
        <f t="shared" si="81"/>
        <v>0</v>
      </c>
      <c r="J250" s="159">
        <f t="shared" si="81"/>
        <v>0</v>
      </c>
      <c r="K250" s="159">
        <f t="shared" si="81"/>
        <v>0</v>
      </c>
      <c r="L250" s="159">
        <f t="shared" si="81"/>
        <v>0</v>
      </c>
      <c r="M250" s="159">
        <f t="shared" si="81"/>
        <v>0</v>
      </c>
      <c r="N250" s="159">
        <f t="shared" si="81"/>
        <v>0</v>
      </c>
      <c r="O250" s="159">
        <f t="shared" si="81"/>
        <v>0</v>
      </c>
      <c r="P250" s="159"/>
      <c r="Q250" s="159">
        <f>SUM(E250:O250)</f>
        <v>0</v>
      </c>
    </row>
    <row r="252" spans="1:17" ht="13.8" x14ac:dyDescent="0.25">
      <c r="C252" s="97" t="s">
        <v>245</v>
      </c>
      <c r="D252" s="98"/>
      <c r="E252" s="98"/>
      <c r="F252" s="98"/>
      <c r="G252" s="98"/>
      <c r="H252" s="98"/>
      <c r="I252" s="98"/>
      <c r="J252" s="98"/>
      <c r="K252" s="98"/>
      <c r="L252" s="98"/>
      <c r="M252" s="98"/>
      <c r="N252" s="98"/>
      <c r="O252" s="98"/>
      <c r="P252" s="98"/>
      <c r="Q252" s="98"/>
    </row>
    <row r="253" spans="1:17" ht="13.8" x14ac:dyDescent="0.25">
      <c r="C253" s="96"/>
      <c r="D253" s="96"/>
      <c r="E253" s="96"/>
      <c r="F253" s="96"/>
      <c r="G253" s="96"/>
      <c r="H253" s="96"/>
      <c r="I253" s="96"/>
      <c r="J253" s="96"/>
      <c r="K253" s="96"/>
      <c r="L253" s="96"/>
      <c r="M253" s="96"/>
      <c r="N253" s="96"/>
      <c r="O253" s="96"/>
      <c r="P253" s="96"/>
      <c r="Q253" s="96"/>
    </row>
    <row r="254" spans="1:17" ht="27.6" x14ac:dyDescent="0.25">
      <c r="C254" s="96"/>
      <c r="D254" s="96"/>
      <c r="E254" s="170" t="s">
        <v>130</v>
      </c>
      <c r="F254" s="170" t="s">
        <v>131</v>
      </c>
      <c r="G254" s="170" t="s">
        <v>109</v>
      </c>
      <c r="H254" s="170" t="s">
        <v>110</v>
      </c>
      <c r="I254" s="170" t="s">
        <v>111</v>
      </c>
      <c r="J254" s="170" t="s">
        <v>112</v>
      </c>
      <c r="K254" s="170" t="s">
        <v>113</v>
      </c>
      <c r="L254" s="170" t="s">
        <v>114</v>
      </c>
      <c r="M254" s="170" t="s">
        <v>115</v>
      </c>
      <c r="N254" s="170" t="s">
        <v>116</v>
      </c>
      <c r="O254" s="170" t="s">
        <v>117</v>
      </c>
      <c r="P254" s="170"/>
      <c r="Q254" s="171" t="s">
        <v>118</v>
      </c>
    </row>
    <row r="255" spans="1:17" s="101" customFormat="1" x14ac:dyDescent="0.3">
      <c r="A255" s="77"/>
      <c r="B255" s="77"/>
      <c r="C255" s="102" t="s">
        <v>119</v>
      </c>
      <c r="D255" s="103"/>
      <c r="E255" s="104"/>
      <c r="F255" s="104"/>
      <c r="G255" s="172"/>
      <c r="H255" s="104"/>
      <c r="I255" s="104"/>
      <c r="J255" s="104"/>
      <c r="K255" s="104"/>
      <c r="L255" s="104"/>
      <c r="M255" s="104"/>
      <c r="N255" s="104"/>
      <c r="O255" s="104"/>
      <c r="P255" s="104"/>
      <c r="Q255" s="104"/>
    </row>
    <row r="256" spans="1:17" x14ac:dyDescent="0.3">
      <c r="C256" s="105" t="s">
        <v>120</v>
      </c>
      <c r="D256" s="106" t="s">
        <v>2</v>
      </c>
      <c r="E256" s="143"/>
      <c r="F256" s="143"/>
      <c r="G256" s="143"/>
      <c r="H256" s="143"/>
      <c r="I256" s="143"/>
      <c r="J256" s="143"/>
      <c r="K256" s="143"/>
      <c r="L256" s="143"/>
      <c r="M256" s="143"/>
      <c r="N256" s="143"/>
      <c r="O256" s="143"/>
      <c r="P256" s="163"/>
      <c r="Q256" s="180">
        <f>SUM(E256:O256)</f>
        <v>0</v>
      </c>
    </row>
    <row r="257" spans="3:17" x14ac:dyDescent="0.3">
      <c r="C257" s="105" t="s">
        <v>121</v>
      </c>
      <c r="D257" s="106" t="s">
        <v>2</v>
      </c>
      <c r="E257" s="143"/>
      <c r="F257" s="143"/>
      <c r="G257" s="143"/>
      <c r="H257" s="143"/>
      <c r="I257" s="143"/>
      <c r="J257" s="143"/>
      <c r="K257" s="143"/>
      <c r="L257" s="143"/>
      <c r="M257" s="143"/>
      <c r="N257" s="143"/>
      <c r="O257" s="143"/>
      <c r="P257" s="163"/>
      <c r="Q257" s="180">
        <f t="shared" ref="Q257:Q260" si="82">SUM(E257:O257)</f>
        <v>0</v>
      </c>
    </row>
    <row r="258" spans="3:17" x14ac:dyDescent="0.3">
      <c r="C258" s="110" t="s">
        <v>122</v>
      </c>
      <c r="D258" s="106" t="s">
        <v>2</v>
      </c>
      <c r="E258" s="107"/>
      <c r="F258" s="107"/>
      <c r="G258" s="107"/>
      <c r="H258" s="107"/>
      <c r="I258" s="107"/>
      <c r="J258" s="107"/>
      <c r="K258" s="107"/>
      <c r="L258" s="107"/>
      <c r="M258" s="107"/>
      <c r="N258" s="107"/>
      <c r="O258" s="107"/>
      <c r="P258" s="163"/>
      <c r="Q258" s="180">
        <f t="shared" si="82"/>
        <v>0</v>
      </c>
    </row>
    <row r="259" spans="3:17" x14ac:dyDescent="0.3">
      <c r="C259" s="110" t="s">
        <v>123</v>
      </c>
      <c r="D259" s="106" t="s">
        <v>2</v>
      </c>
      <c r="E259" s="107"/>
      <c r="F259" s="107"/>
      <c r="G259" s="107"/>
      <c r="H259" s="107"/>
      <c r="I259" s="107"/>
      <c r="J259" s="107"/>
      <c r="K259" s="107"/>
      <c r="L259" s="107"/>
      <c r="M259" s="107"/>
      <c r="N259" s="107"/>
      <c r="O259" s="107"/>
      <c r="P259" s="163"/>
      <c r="Q259" s="180">
        <f t="shared" si="82"/>
        <v>0</v>
      </c>
    </row>
    <row r="260" spans="3:17" x14ac:dyDescent="0.3">
      <c r="C260" s="105" t="s">
        <v>124</v>
      </c>
      <c r="D260" s="106" t="s">
        <v>2</v>
      </c>
      <c r="E260" s="161">
        <f t="shared" ref="E260:O260" si="83">SUM(E256:E259)</f>
        <v>0</v>
      </c>
      <c r="F260" s="161">
        <f t="shared" si="83"/>
        <v>0</v>
      </c>
      <c r="G260" s="161">
        <f t="shared" si="83"/>
        <v>0</v>
      </c>
      <c r="H260" s="161">
        <f t="shared" si="83"/>
        <v>0</v>
      </c>
      <c r="I260" s="161">
        <f t="shared" si="83"/>
        <v>0</v>
      </c>
      <c r="J260" s="161">
        <f t="shared" si="83"/>
        <v>0</v>
      </c>
      <c r="K260" s="161">
        <f t="shared" si="83"/>
        <v>0</v>
      </c>
      <c r="L260" s="161">
        <f t="shared" si="83"/>
        <v>0</v>
      </c>
      <c r="M260" s="161">
        <f t="shared" si="83"/>
        <v>0</v>
      </c>
      <c r="N260" s="161">
        <f t="shared" si="83"/>
        <v>0</v>
      </c>
      <c r="O260" s="161">
        <f t="shared" si="83"/>
        <v>0</v>
      </c>
      <c r="P260" s="161"/>
      <c r="Q260" s="161">
        <f t="shared" si="82"/>
        <v>0</v>
      </c>
    </row>
    <row r="261" spans="3:17" x14ac:dyDescent="0.3">
      <c r="C261" s="113"/>
      <c r="D261" s="114"/>
      <c r="E261" s="111"/>
      <c r="F261" s="111"/>
      <c r="G261" s="111"/>
      <c r="H261" s="111"/>
      <c r="I261" s="111"/>
      <c r="J261" s="111"/>
      <c r="K261" s="111"/>
      <c r="L261" s="111"/>
      <c r="M261" s="111"/>
      <c r="N261" s="111"/>
      <c r="O261" s="111"/>
      <c r="P261" s="111"/>
      <c r="Q261" s="111"/>
    </row>
    <row r="262" spans="3:17" x14ac:dyDescent="0.3">
      <c r="C262" s="116" t="s">
        <v>125</v>
      </c>
      <c r="D262" s="117"/>
      <c r="E262" s="120"/>
      <c r="F262" s="120"/>
      <c r="G262" s="120"/>
      <c r="H262" s="120"/>
      <c r="I262" s="120"/>
      <c r="J262" s="120"/>
      <c r="K262" s="120"/>
      <c r="L262" s="120"/>
      <c r="M262" s="120"/>
      <c r="N262" s="120"/>
      <c r="O262" s="120"/>
      <c r="P262" s="104"/>
      <c r="Q262" s="120"/>
    </row>
    <row r="263" spans="3:17" x14ac:dyDescent="0.3">
      <c r="C263" s="105" t="s">
        <v>120</v>
      </c>
      <c r="D263" s="106" t="s">
        <v>2</v>
      </c>
      <c r="E263" s="143"/>
      <c r="F263" s="143"/>
      <c r="G263" s="143"/>
      <c r="H263" s="143"/>
      <c r="I263" s="143"/>
      <c r="J263" s="143"/>
      <c r="K263" s="143"/>
      <c r="L263" s="143"/>
      <c r="M263" s="143"/>
      <c r="N263" s="143"/>
      <c r="O263" s="143"/>
      <c r="P263" s="163"/>
      <c r="Q263" s="180">
        <f t="shared" ref="Q263:Q266" si="84">SUM(E263:O263)</f>
        <v>0</v>
      </c>
    </row>
    <row r="264" spans="3:17" x14ac:dyDescent="0.3">
      <c r="C264" s="105" t="s">
        <v>126</v>
      </c>
      <c r="D264" s="106" t="s">
        <v>2</v>
      </c>
      <c r="E264" s="143"/>
      <c r="F264" s="143"/>
      <c r="G264" s="143"/>
      <c r="H264" s="143"/>
      <c r="I264" s="143"/>
      <c r="J264" s="143"/>
      <c r="K264" s="143"/>
      <c r="L264" s="143"/>
      <c r="M264" s="143"/>
      <c r="N264" s="143"/>
      <c r="O264" s="143"/>
      <c r="P264" s="163"/>
      <c r="Q264" s="180">
        <f t="shared" si="84"/>
        <v>0</v>
      </c>
    </row>
    <row r="265" spans="3:17" x14ac:dyDescent="0.3">
      <c r="C265" s="110" t="s">
        <v>122</v>
      </c>
      <c r="D265" s="106" t="s">
        <v>2</v>
      </c>
      <c r="E265" s="173"/>
      <c r="F265" s="107"/>
      <c r="G265" s="107"/>
      <c r="H265" s="173"/>
      <c r="I265" s="107"/>
      <c r="J265" s="107"/>
      <c r="K265" s="107"/>
      <c r="L265" s="107"/>
      <c r="M265" s="107"/>
      <c r="N265" s="107"/>
      <c r="O265" s="107"/>
      <c r="P265" s="163"/>
      <c r="Q265" s="180">
        <f t="shared" si="84"/>
        <v>0</v>
      </c>
    </row>
    <row r="266" spans="3:17" x14ac:dyDescent="0.3">
      <c r="C266" s="105" t="s">
        <v>124</v>
      </c>
      <c r="D266" s="106" t="s">
        <v>2</v>
      </c>
      <c r="E266" s="160">
        <f t="shared" ref="E266:O266" si="85">SUM(E263:E265)</f>
        <v>0</v>
      </c>
      <c r="F266" s="160">
        <f t="shared" si="85"/>
        <v>0</v>
      </c>
      <c r="G266" s="160">
        <f t="shared" si="85"/>
        <v>0</v>
      </c>
      <c r="H266" s="160">
        <f t="shared" si="85"/>
        <v>0</v>
      </c>
      <c r="I266" s="160">
        <f t="shared" si="85"/>
        <v>0</v>
      </c>
      <c r="J266" s="160">
        <f t="shared" si="85"/>
        <v>0</v>
      </c>
      <c r="K266" s="160">
        <f t="shared" si="85"/>
        <v>0</v>
      </c>
      <c r="L266" s="160">
        <f t="shared" si="85"/>
        <v>0</v>
      </c>
      <c r="M266" s="160">
        <f t="shared" si="85"/>
        <v>0</v>
      </c>
      <c r="N266" s="160">
        <f t="shared" si="85"/>
        <v>0</v>
      </c>
      <c r="O266" s="160">
        <f t="shared" si="85"/>
        <v>0</v>
      </c>
      <c r="P266" s="163"/>
      <c r="Q266" s="161">
        <f t="shared" si="84"/>
        <v>0</v>
      </c>
    </row>
    <row r="267" spans="3:17" x14ac:dyDescent="0.3">
      <c r="C267" s="128"/>
      <c r="D267" s="114"/>
      <c r="E267" s="109"/>
      <c r="F267" s="109"/>
      <c r="G267" s="109"/>
      <c r="H267" s="109"/>
      <c r="I267" s="109"/>
      <c r="J267" s="109"/>
      <c r="K267" s="109"/>
      <c r="L267" s="109"/>
      <c r="M267" s="109"/>
      <c r="N267" s="109"/>
      <c r="O267" s="109"/>
      <c r="P267" s="109"/>
      <c r="Q267" s="111"/>
    </row>
    <row r="268" spans="3:17" x14ac:dyDescent="0.3">
      <c r="C268" s="116" t="s">
        <v>127</v>
      </c>
      <c r="D268" s="117" t="s">
        <v>2</v>
      </c>
      <c r="E268" s="159">
        <f t="shared" ref="E268:O268" si="86">SUM(E260,-E266)</f>
        <v>0</v>
      </c>
      <c r="F268" s="159">
        <f t="shared" si="86"/>
        <v>0</v>
      </c>
      <c r="G268" s="159">
        <f t="shared" si="86"/>
        <v>0</v>
      </c>
      <c r="H268" s="159">
        <f t="shared" si="86"/>
        <v>0</v>
      </c>
      <c r="I268" s="159">
        <f t="shared" si="86"/>
        <v>0</v>
      </c>
      <c r="J268" s="159">
        <f t="shared" si="86"/>
        <v>0</v>
      </c>
      <c r="K268" s="159">
        <f t="shared" si="86"/>
        <v>0</v>
      </c>
      <c r="L268" s="159">
        <f t="shared" si="86"/>
        <v>0</v>
      </c>
      <c r="M268" s="159">
        <f t="shared" si="86"/>
        <v>0</v>
      </c>
      <c r="N268" s="159">
        <f t="shared" si="86"/>
        <v>0</v>
      </c>
      <c r="O268" s="159">
        <f t="shared" si="86"/>
        <v>0</v>
      </c>
      <c r="P268" s="159"/>
      <c r="Q268" s="159">
        <f>SUM(E268:O268)</f>
        <v>0</v>
      </c>
    </row>
  </sheetData>
  <sheetProtection formatCells="0" formatColumns="0" formatRows="0"/>
  <hyperlinks>
    <hyperlink ref="C4" location="'Company - Unbundled FA'!B12" display="I. Fuel Stations Business" xr:uid="{1C065B09-FC8B-4269-B9C5-7529D5D52C57}"/>
    <hyperlink ref="C7" location="'Company - Unbundled FA'!B198" display="II. Hauling Business" xr:uid="{3B3ADA5D-CEB3-4683-9837-ECC9C7D88705}"/>
    <hyperlink ref="C8" location="'Company - Unbundled FA'!B216" display="III. Corporate Business (Holding Level)" xr:uid="{F488C083-1F43-4073-9038-F211FC80BDBF}"/>
    <hyperlink ref="C5" location="'Company - Unbundled FA'!B31" display="1.Fuel Business" xr:uid="{34714F25-5F79-4271-BD39-D4199205AE21}"/>
    <hyperlink ref="C6" location="'Company - Unbundled FA'!B49" display="2. Non-Fuel Business" xr:uid="{2FB8525D-D16B-4673-B894-9C4BE28FB961}"/>
    <hyperlink ref="C9" location="'Company - Unbundled FA'!B234" display="IIV. Other Operating Activities" xr:uid="{3BCD3D5F-B9F4-480F-9257-C6D33FA61BFB}"/>
  </hyperlinks>
  <pageMargins left="0.7" right="0.7" top="0.75" bottom="0.75" header="0.3" footer="0.3"/>
  <pageSetup orientation="portrait" r:id="rId1"/>
  <headerFooter>
    <oddFooter>&amp;C_x000D_&amp;1#&amp;"Aptos"&amp;10&amp;K0000FF Restricted - مقيد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4</vt:i4>
      </vt:variant>
    </vt:vector>
  </HeadingPairs>
  <TitlesOfParts>
    <vt:vector size="19" baseType="lpstr">
      <vt:lpstr>Cover</vt:lpstr>
      <vt:lpstr>Table of Content</vt:lpstr>
      <vt:lpstr>Company</vt:lpstr>
      <vt:lpstr>Company - Corporate Details</vt:lpstr>
      <vt:lpstr>Company Accounting Report</vt:lpstr>
      <vt:lpstr>Company General Ledger </vt:lpstr>
      <vt:lpstr>Company Fixed Assets Registry</vt:lpstr>
      <vt:lpstr>Company - Templates</vt:lpstr>
      <vt:lpstr>Company - Unbundled FA</vt:lpstr>
      <vt:lpstr>Company - Unbundled IS</vt:lpstr>
      <vt:lpstr>Company - Additional Info</vt:lpstr>
      <vt:lpstr>Profitability Analysis</vt:lpstr>
      <vt:lpstr>Company - Reconciliation</vt:lpstr>
      <vt:lpstr>Company - Reconciliation of IS</vt:lpstr>
      <vt:lpstr>Company - Reconciliation of FA</vt:lpstr>
      <vt:lpstr>Disaggregation_Method</vt:lpstr>
      <vt:lpstr>Company!Print_Area</vt:lpstr>
      <vt:lpstr>'Company - Templates'!Print_Area</vt:lpstr>
      <vt:lpstr>'Company Accounting Report'!Print_Area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Checrallah</dc:creator>
  <cp:lastModifiedBy>MoEnergy - O&amp;G</cp:lastModifiedBy>
  <dcterms:created xsi:type="dcterms:W3CDTF">2015-06-05T18:17:20Z</dcterms:created>
  <dcterms:modified xsi:type="dcterms:W3CDTF">2026-04-04T11:22:59Z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c662555-8342-48a1-91df-60b8ada0890e_Enabled">
    <vt:lpwstr>true</vt:lpwstr>
  </property>
  <property fmtid="{D5CDD505-2E9C-101B-9397-08002B2CF9AE}" pid="3" name="MSIP_Label_3c662555-8342-48a1-91df-60b8ada0890e_SetDate">
    <vt:lpwstr>2026-04-04T11:22:44Z</vt:lpwstr>
  </property>
  <property fmtid="{D5CDD505-2E9C-101B-9397-08002B2CF9AE}" pid="4" name="MSIP_Label_3c662555-8342-48a1-91df-60b8ada0890e_Method">
    <vt:lpwstr>Standard</vt:lpwstr>
  </property>
  <property fmtid="{D5CDD505-2E9C-101B-9397-08002B2CF9AE}" pid="5" name="MSIP_Label_3c662555-8342-48a1-91df-60b8ada0890e_Name">
    <vt:lpwstr>مقيد - Restricted</vt:lpwstr>
  </property>
  <property fmtid="{D5CDD505-2E9C-101B-9397-08002B2CF9AE}" pid="6" name="MSIP_Label_3c662555-8342-48a1-91df-60b8ada0890e_SiteId">
    <vt:lpwstr>cee277c8-9ceb-4b05-95ef-59d45630412c</vt:lpwstr>
  </property>
  <property fmtid="{D5CDD505-2E9C-101B-9397-08002B2CF9AE}" pid="7" name="MSIP_Label_3c662555-8342-48a1-91df-60b8ada0890e_ActionId">
    <vt:lpwstr>6f0e2d0e-c06d-4945-9e79-6b274d8812c2</vt:lpwstr>
  </property>
  <property fmtid="{D5CDD505-2E9C-101B-9397-08002B2CF9AE}" pid="8" name="MSIP_Label_3c662555-8342-48a1-91df-60b8ada0890e_ContentBits">
    <vt:lpwstr>2</vt:lpwstr>
  </property>
  <property fmtid="{D5CDD505-2E9C-101B-9397-08002B2CF9AE}" pid="9" name="MSIP_Label_3c662555-8342-48a1-91df-60b8ada0890e_Tag">
    <vt:lpwstr>10, 3, 0, 1</vt:lpwstr>
  </property>
</Properties>
</file>